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27"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REESTR_IP!$A$2:$D$9</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<sst xmlns="http://schemas.openxmlformats.org/spreadsheetml/2006/main" count="10789" uniqueCount="3229">
  <si>
    <t xml:space="preserve"> (требуется обновление)</t>
  </si>
  <si>
    <t>Код отчёта: PP108.OPEN.INFO.PRICE.VOTV.EIAS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</si>
  <si>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</si>
  <si>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</si>
  <si>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</si>
  <si>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</si>
  <si>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</si>
  <si>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</si>
  <si>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</si>
  <si>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</si>
  <si>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</si>
  <si>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</si>
  <si>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</si>
  <si>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</si>
  <si>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</si>
  <si>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</si>
  <si>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</si>
  <si>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</si>
  <si>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</si>
  <si>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</si>
  <si>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</si>
  <si>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</si>
  <si>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</si>
  <si>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</si>
  <si>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</si>
  <si>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</si>
  <si>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</si>
  <si>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</si>
  <si>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</si>
  <si>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</si>
  <si>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</si>
  <si>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</si>
  <si>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</si>
  <si>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</si>
  <si>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</si>
  <si>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</si>
  <si>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</si>
  <si>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</si>
  <si>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14/3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</si>
  <si>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</si>
  <si>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</si>
  <si>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</si>
  <si>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</si>
  <si>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</si>
  <si>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</si>
  <si>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</si>
  <si>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</si>
  <si>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</si>
  <si>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</si>
  <si>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</si>
  <si>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</si>
  <si>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</si>
  <si>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</si>
  <si>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</si>
  <si>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</si>
  <si>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</si>
  <si>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</si>
  <si>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</si>
  <si>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</si>
  <si>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</si>
  <si>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</si>
  <si>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</si>
  <si>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</si>
  <si>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</si>
  <si>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</si>
  <si>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</si>
  <si>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</si>
  <si>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</si>
  <si>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</si>
  <si>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</si>
  <si>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</si>
  <si>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</si>
  <si>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</si>
  <si>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</si>
  <si>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</si>
  <si>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</si>
  <si>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</si>
  <si>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</si>
  <si>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</si>
  <si>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</si>
  <si>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</si>
  <si>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</si>
  <si>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</si>
  <si>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</si>
  <si>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</si>
  <si>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</si>
  <si>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</si>
  <si>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</si>
  <si>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</si>
  <si>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</si>
  <si>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</si>
  <si>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</si>
  <si>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</si>
  <si>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</si>
  <si>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</si>
  <si>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</si>
  <si>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</si>
  <si>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</si>
  <si>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</si>
  <si>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</si>
  <si>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</si>
  <si>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</si>
  <si>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</si>
  <si>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</si>
  <si>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</si>
  <si>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</si>
  <si>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</si>
  <si>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</si>
  <si>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</si>
  <si>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</si>
  <si>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</si>
  <si>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</si>
  <si>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</si>
  <si>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</si>
  <si>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</si>
  <si>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</si>
  <si>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</si>
  <si>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</si>
  <si>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</si>
  <si>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</si>
  <si>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</si>
  <si>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</si>
  <si>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</si>
  <si>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</si>
  <si>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</si>
  <si>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</si>
  <si>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</si>
  <si>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</si>
  <si>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</si>
  <si>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</si>
  <si>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</si>
  <si>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</si>
  <si>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</si>
  <si>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</si>
  <si>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</si>
  <si>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</si>
  <si>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</si>
  <si>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</si>
  <si>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</si>
  <si>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</si>
  <si>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</si>
  <si>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</si>
  <si>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</si>
  <si>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</si>
  <si>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</si>
  <si>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</si>
  <si>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</si>
  <si>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</si>
  <si>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</si>
  <si>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</si>
  <si>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</si>
  <si>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</si>
  <si>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</si>
  <si>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</si>
  <si>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</si>
  <si>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</si>
  <si>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</si>
  <si>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</si>
  <si>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</si>
  <si>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</si>
  <si>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</si>
  <si>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</si>
  <si>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</si>
  <si>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</si>
  <si>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</si>
  <si>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</si>
  <si>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</si>
  <si>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</si>
  <si>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</si>
  <si>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</si>
  <si>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</si>
  <si>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</si>
  <si>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</si>
  <si>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</si>
  <si>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</si>
  <si>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</si>
  <si>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</si>
  <si>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</si>
  <si>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</si>
  <si>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</si>
  <si>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</si>
  <si>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</si>
  <si>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</si>
  <si>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</si>
  <si>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</si>
  <si>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</si>
  <si>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</si>
  <si>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</si>
  <si>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</si>
  <si>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</si>
  <si>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</si>
  <si>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</si>
  <si>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</si>
  <si>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</si>
  <si>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</si>
  <si>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</si>
  <si>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</si>
  <si>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</si>
  <si>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</si>
  <si>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</si>
  <si>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</si>
  <si>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</si>
  <si>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</si>
  <si>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</si>
  <si>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</si>
  <si>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</si>
  <si>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</si>
  <si>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</si>
  <si>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</si>
  <si>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</si>
  <si>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</si>
  <si>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</si>
  <si>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</si>
  <si>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</si>
  <si>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</si>
  <si>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</si>
  <si>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</si>
  <si>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</si>
  <si>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</si>
  <si>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</si>
  <si>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</si>
  <si>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</si>
  <si>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</si>
  <si>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</si>
  <si>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</si>
  <si>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</si>
  <si>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</si>
  <si>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</si>
  <si>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</si>
  <si>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</si>
  <si>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</si>
  <si>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</si>
  <si>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</si>
  <si>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</si>
  <si>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</si>
  <si>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</si>
  <si>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</si>
  <si>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</si>
  <si>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</si>
  <si>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</si>
  <si>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</si>
  <si>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</si>
  <si>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</si>
  <si>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</si>
  <si>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</si>
  <si>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</si>
  <si>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</si>
  <si>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</si>
  <si>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</si>
  <si>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</si>
  <si>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</si>
  <si>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</si>
  <si>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</si>
  <si>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</si>
  <si>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</si>
  <si>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</si>
  <si>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</si>
  <si>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</si>
  <si>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</si>
  <si>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</si>
  <si>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</si>
  <si>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</si>
  <si>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</si>
  <si>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</si>
  <si>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</si>
  <si>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</si>
  <si>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</si>
  <si>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</si>
  <si>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</si>
  <si>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</si>
  <si>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</si>
  <si>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</si>
  <si>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</si>
  <si>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</si>
  <si>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</si>
  <si>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</si>
  <si>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</si>
  <si>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</si>
  <si>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</si>
  <si>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</si>
  <si>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</si>
  <si>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</si>
  <si>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</si>
  <si>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</si>
  <si>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</si>
  <si>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</si>
  <si>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</si>
  <si>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</si>
  <si>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</si>
  <si>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</si>
  <si>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</si>
  <si>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</si>
  <si>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</si>
  <si>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</si>
  <si>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</si>
  <si>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</si>
  <si>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</si>
  <si>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</si>
  <si>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</si>
  <si>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</si>
  <si>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</si>
  <si>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</si>
  <si>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</si>
  <si>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</si>
  <si>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</si>
  <si>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</si>
  <si>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</si>
  <si>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</si>
  <si>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</si>
  <si>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</si>
  <si>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</si>
  <si>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</si>
  <si>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</si>
  <si>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</si>
  <si>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</si>
  <si>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</si>
  <si>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</si>
  <si>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</si>
  <si>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</si>
  <si>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</si>
  <si>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</si>
  <si>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</si>
  <si>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</si>
  <si>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</si>
  <si>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</si>
  <si>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</si>
  <si>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</si>
  <si>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</si>
  <si>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</si>
  <si>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</si>
  <si>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</si>
  <si>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</si>
  <si>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</si>
  <si>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</si>
  <si>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</si>
  <si>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</si>
  <si>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</si>
  <si>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</si>
  <si>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</si>
  <si>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</si>
  <si>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</si>
  <si>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</si>
  <si>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</si>
  <si>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</si>
  <si>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</si>
  <si>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</si>
  <si>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</si>
  <si>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</si>
  <si>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</si>
  <si>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</si>
  <si>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</si>
  <si>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</si>
  <si>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</si>
  <si>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</si>
  <si>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</si>
  <si>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</si>
  <si>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</si>
  <si>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</si>
  <si>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</si>
  <si>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</si>
  <si>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</si>
  <si>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</si>
  <si>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</si>
  <si>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</si>
  <si>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</si>
  <si>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</si>
  <si>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</si>
  <si>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</si>
  <si>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</si>
  <si>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</si>
  <si>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</si>
  <si>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</si>
  <si>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</si>
  <si>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</si>
  <si>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</si>
  <si>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</si>
  <si>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</si>
  <si>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</si>
  <si>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</si>
  <si>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</si>
  <si>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</si>
  <si>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</si>
  <si>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</si>
  <si>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</si>
  <si>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</si>
  <si>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</si>
  <si>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</si>
  <si>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</si>
  <si>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</si>
  <si>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</si>
  <si>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</si>
  <si>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</si>
  <si>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</si>
  <si>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</si>
  <si>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</si>
  <si>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</si>
  <si>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</si>
  <si>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</si>
  <si>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</si>
  <si>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</si>
  <si>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</si>
  <si>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</si>
  <si>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</si>
  <si>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</si>
  <si>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</si>
  <si>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</si>
  <si>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</si>
  <si>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</si>
  <si>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</si>
  <si>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</si>
  <si>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</si>
  <si>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</si>
  <si>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</si>
  <si>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</si>
  <si>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</si>
  <si>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</si>
  <si>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</si>
  <si>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</si>
  <si>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</si>
  <si>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</si>
  <si>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</si>
  <si>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</si>
  <si>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</si>
  <si>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</si>
  <si>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</si>
  <si>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</si>
  <si>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</si>
  <si>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</si>
  <si>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</si>
  <si>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</si>
  <si>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</si>
  <si>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</si>
  <si>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</si>
  <si>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</si>
  <si>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</si>
  <si>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</si>
  <si>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</si>
  <si>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</si>
  <si>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</si>
  <si>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</si>
  <si>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</si>
  <si>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</si>
  <si>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</si>
  <si>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</si>
  <si>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</si>
  <si>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</si>
  <si>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</si>
  <si>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</si>
  <si>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</si>
  <si>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</si>
  <si>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</si>
  <si>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</si>
  <si>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</si>
  <si>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</si>
  <si>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</si>
  <si>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</si>
  <si>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</si>
  <si>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</si>
  <si>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</si>
  <si>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</si>
  <si>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</si>
  <si>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</si>
  <si>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</si>
  <si>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</si>
  <si>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</si>
  <si>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</si>
  <si>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</si>
  <si>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</si>
  <si>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</si>
  <si>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</si>
  <si>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</si>
  <si>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</si>
  <si>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</si>
  <si>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</si>
  <si>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</si>
  <si>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</si>
  <si>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</si>
  <si>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</si>
  <si>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</si>
  <si>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</si>
  <si>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</si>
  <si>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</si>
  <si>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</si>
  <si>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</si>
  <si>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</si>
  <si>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</si>
  <si>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</si>
  <si>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</si>
  <si>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</si>
  <si>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</si>
  <si>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</si>
  <si>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</si>
  <si>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</si>
  <si>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</si>
  <si>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</si>
  <si>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</si>
  <si>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</si>
  <si>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</si>
  <si>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</si>
  <si>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</si>
  <si>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</si>
  <si>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</si>
  <si>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</si>
  <si>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</si>
  <si>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</si>
  <si>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</si>
  <si>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</si>
  <si>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</si>
  <si>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</si>
  <si>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</si>
  <si>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</si>
  <si>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</si>
  <si>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</si>
  <si>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</si>
  <si>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</si>
  <si>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</si>
  <si>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</si>
  <si>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</si>
  <si>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</si>
  <si>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</si>
  <si>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</si>
  <si>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</si>
  <si>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</si>
  <si>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</si>
  <si>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</si>
  <si>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</si>
  <si>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</si>
  <si>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</si>
  <si>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</si>
  <si>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</si>
  <si>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</si>
  <si>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</si>
  <si>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</si>
  <si>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</si>
  <si>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</si>
  <si>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</si>
  <si>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</si>
  <si>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</si>
  <si>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</si>
  <si>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</si>
  <si>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</si>
  <si>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</si>
  <si>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</si>
  <si>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</si>
  <si>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</si>
  <si>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</si>
  <si>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</si>
  <si>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</si>
  <si>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</si>
  <si>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</si>
  <si>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</si>
  <si>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</si>
  <si>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</si>
  <si>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</si>
  <si>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</si>
  <si>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</si>
  <si>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</si>
  <si>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</si>
  <si>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</si>
  <si>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</si>
  <si>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</si>
  <si>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</si>
  <si>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</si>
  <si>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</si>
  <si>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</si>
  <si>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</si>
  <si>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</si>
  <si>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</si>
  <si>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</si>
  <si>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</si>
  <si>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</si>
  <si>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</si>
  <si>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</si>
  <si>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</si>
  <si>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</si>
  <si>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</si>
  <si>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</si>
  <si>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</si>
  <si>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</si>
  <si>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</si>
  <si>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</si>
  <si>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</si>
  <si>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</si>
  <si>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</si>
  <si>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</si>
  <si>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</si>
  <si>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</si>
  <si>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</si>
  <si>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</si>
  <si>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</si>
  <si>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</si>
  <si>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</si>
  <si>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</si>
  <si>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</si>
  <si>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</si>
  <si>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</si>
  <si>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</si>
  <si>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</si>
  <si>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</si>
  <si>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</si>
  <si>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</si>
  <si>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</si>
  <si>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</si>
  <si>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</si>
  <si>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</si>
  <si>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</si>
  <si>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</si>
  <si>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</si>
  <si>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</si>
  <si>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</si>
  <si>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</si>
  <si>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</si>
  <si>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</si>
  <si>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</si>
  <si>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</si>
  <si>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</si>
  <si>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</si>
  <si>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</si>
  <si>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</si>
  <si>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</si>
  <si>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</si>
  <si>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</si>
  <si>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</si>
  <si>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</si>
  <si>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</si>
  <si>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</si>
  <si>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</si>
  <si>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</si>
  <si>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</si>
  <si>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</si>
  <si>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</si>
  <si>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</si>
  <si>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</si>
  <si>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</si>
  <si>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</si>
  <si>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</si>
  <si>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</si>
  <si>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</si>
  <si>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</si>
  <si>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</si>
  <si>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</si>
  <si>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</si>
  <si>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</si>
  <si>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</si>
  <si>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</si>
  <si>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</si>
  <si>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</si>
  <si>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</si>
  <si>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</si>
  <si>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</si>
  <si>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</si>
  <si>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</si>
  <si>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</si>
  <si>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</si>
  <si>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</si>
  <si>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</si>
  <si>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</si>
  <si>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</si>
  <si>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</si>
  <si>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</si>
  <si>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</si>
  <si>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</si>
  <si>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</si>
  <si>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</si>
  <si>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</si>
  <si>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</si>
  <si>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</si>
  <si>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</si>
  <si>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</si>
  <si>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</si>
  <si>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</si>
  <si>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</si>
  <si>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</si>
  <si>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</si>
  <si>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</si>
  <si>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</si>
  <si>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</si>
  <si>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</si>
  <si>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</si>
  <si>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</si>
  <si>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</si>
  <si>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</si>
  <si>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</si>
  <si>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</si>
  <si>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</si>
  <si>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</si>
  <si>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</si>
  <si>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</si>
  <si>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</si>
  <si>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</si>
  <si>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</si>
  <si>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</si>
  <si>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</si>
  <si>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</si>
  <si>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</si>
  <si>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</si>
  <si>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</si>
  <si>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</si>
  <si>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</si>
  <si>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</si>
  <si>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</si>
  <si>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</si>
  <si>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</si>
  <si>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</si>
  <si>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</si>
  <si>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</si>
  <si>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</si>
  <si>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</si>
  <si>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</si>
  <si>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</si>
  <si>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</si>
  <si>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</si>
  <si>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</si>
  <si>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</si>
  <si>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</si>
  <si>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</si>
  <si>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</si>
  <si>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</si>
  <si>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</si>
  <si>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</si>
  <si>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</si>
  <si>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</si>
  <si>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</si>
  <si>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</si>
  <si>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</si>
  <si>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</si>
  <si>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</si>
  <si>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</si>
  <si>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</si>
  <si>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</si>
  <si>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</si>
  <si>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</si>
  <si>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</si>
  <si>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</si>
  <si>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</si>
  <si>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</si>
  <si>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</si>
  <si>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</si>
  <si>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</si>
  <si>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</si>
  <si>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</si>
  <si>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</si>
  <si>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</si>
  <si>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</si>
  <si>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</si>
  <si>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</si>
  <si>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</si>
  <si>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</si>
  <si>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</si>
  <si>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</si>
  <si>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</si>
  <si>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</si>
  <si>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</si>
  <si>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</si>
  <si>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</si>
  <si>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</si>
  <si>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</si>
  <si>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</si>
  <si>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</si>
  <si>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</si>
  <si>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</si>
  <si>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</si>
  <si>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</si>
  <si>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</si>
  <si>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</si>
  <si>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</si>
  <si>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</si>
  <si>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</si>
  <si>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</si>
  <si>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</si>
  <si>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</si>
  <si>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</si>
  <si>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</si>
  <si>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</si>
  <si>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</si>
  <si>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</si>
  <si>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</si>
  <si>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</si>
  <si>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</si>
  <si>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</si>
  <si>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</si>
  <si>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</si>
  <si>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</si>
  <si>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</si>
  <si>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</si>
  <si>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</si>
  <si>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</si>
  <si>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</si>
  <si>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</si>
  <si>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</si>
  <si>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</si>
  <si>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</si>
  <si>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</si>
  <si>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</si>
  <si>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</si>
  <si>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</si>
  <si>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</si>
  <si>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</si>
  <si>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</si>
  <si>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</si>
  <si>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</si>
  <si>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</si>
  <si>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</si>
  <si>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</si>
  <si>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</si>
  <si>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</si>
  <si>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</si>
  <si>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</si>
  <si>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</si>
  <si>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</si>
  <si>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</si>
  <si>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</si>
  <si>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</si>
  <si>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</si>
  <si>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</si>
  <si>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</si>
  <si>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</si>
  <si>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</si>
  <si>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</si>
  <si>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</si>
  <si>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</si>
  <si>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</si>
  <si>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</si>
  <si>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</si>
  <si>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</si>
  <si>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</si>
  <si>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</si>
  <si>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</si>
  <si>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</si>
  <si>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</si>
  <si>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</si>
  <si>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</si>
  <si>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</si>
  <si>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</si>
  <si>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</si>
  <si>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</si>
  <si>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</si>
  <si>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</si>
  <si>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</si>
  <si>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</si>
  <si>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</si>
  <si>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</si>
  <si>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</si>
  <si>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</si>
  <si>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</si>
  <si>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</si>
  <si>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</si>
  <si>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</si>
  <si>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</si>
  <si>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</si>
  <si>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</si>
  <si>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</si>
  <si>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</si>
  <si>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</si>
  <si>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</si>
  <si>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</si>
  <si>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</si>
  <si>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</si>
  <si>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</si>
  <si>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</si>
  <si>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</si>
  <si>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</si>
  <si>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</si>
  <si>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</si>
  <si>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</si>
  <si>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</si>
  <si>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</si>
  <si>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</si>
  <si>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</si>
  <si>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</si>
  <si>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</si>
  <si>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</si>
  <si>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</si>
  <si>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</si>
  <si>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</si>
  <si>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</si>
  <si>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</si>
  <si>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</si>
  <si>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</si>
  <si>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</si>
  <si>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</si>
  <si>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</si>
  <si>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</si>
  <si>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</si>
  <si>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</si>
  <si>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</si>
  <si>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</si>
  <si>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</si>
  <si>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</si>
  <si>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</si>
  <si>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</si>
  <si>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</si>
  <si>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</si>
  <si>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</si>
  <si>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</si>
  <si>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</si>
  <si>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</si>
  <si>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</si>
  <si>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</si>
  <si>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</si>
  <si>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</si>
  <si>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</si>
  <si>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</si>
  <si>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</si>
  <si>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</si>
  <si>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</si>
  <si>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</si>
  <si>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</si>
  <si>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</si>
  <si>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</si>
  <si>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</si>
  <si>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</si>
  <si>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</si>
  <si>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</si>
  <si>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</si>
  <si>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</si>
  <si>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</si>
  <si>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</si>
  <si>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</si>
  <si>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</si>
  <si>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</si>
  <si>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</si>
  <si>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</si>
  <si>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</si>
  <si>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</si>
  <si>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</si>
  <si>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</si>
  <si>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</si>
  <si>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</si>
  <si>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</si>
  <si>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</si>
  <si>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</si>
  <si>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</si>
  <si>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</si>
  <si>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</si>
  <si>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</si>
  <si>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</si>
  <si>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</si>
  <si>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</si>
  <si>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</si>
  <si>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</si>
  <si>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</si>
  <si>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</si>
  <si>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</si>
  <si>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</si>
  <si>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</si>
  <si>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</si>
  <si>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</si>
  <si>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</si>
  <si>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</si>
  <si>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</si>
  <si>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</si>
  <si>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</si>
  <si>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</si>
  <si>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</si>
  <si>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</si>
  <si>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</si>
  <si>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</si>
  <si>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</si>
  <si>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</si>
  <si>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</si>
  <si>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</si>
  <si>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</si>
  <si>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</si>
  <si>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</si>
  <si>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</si>
  <si>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</si>
  <si>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</si>
  <si>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</si>
  <si>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</si>
  <si>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</si>
  <si>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</si>
  <si>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</si>
  <si>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</si>
  <si>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</si>
  <si>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</si>
  <si>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</si>
  <si>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</si>
  <si>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</si>
  <si>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</si>
  <si>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</si>
  <si>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</si>
  <si>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</si>
  <si>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</si>
  <si>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</si>
  <si>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</si>
  <si>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</si>
  <si>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</si>
  <si>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</si>
  <si>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</si>
  <si>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</si>
  <si>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</si>
  <si>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</si>
  <si>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</si>
  <si>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</si>
  <si>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</si>
  <si>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</si>
  <si>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</si>
  <si>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</si>
  <si>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</si>
  <si>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</si>
  <si>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</si>
  <si>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</si>
  <si>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</si>
  <si>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</si>
  <si>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</si>
  <si>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</si>
  <si>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</si>
  <si>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</si>
  <si>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</si>
  <si>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</si>
  <si>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</si>
  <si>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</si>
  <si>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</si>
  <si>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</si>
  <si>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</si>
  <si>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</si>
  <si>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</si>
  <si>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</si>
  <si>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</si>
  <si>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</si>
  <si>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</si>
  <si>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</si>
  <si>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</si>
  <si>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</si>
  <si>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</si>
  <si>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</si>
  <si>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</si>
  <si>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</si>
  <si>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</si>
  <si>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</si>
  <si>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</si>
  <si>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</si>
  <si>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</si>
  <si>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</si>
  <si>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</si>
  <si>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</si>
  <si>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</si>
  <si>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</si>
  <si>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</si>
  <si>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</si>
  <si>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</si>
  <si>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</si>
  <si>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</si>
  <si>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</si>
  <si>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</si>
  <si>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</si>
  <si>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</si>
  <si>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</si>
  <si>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</si>
  <si>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</si>
  <si>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</si>
  <si>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</si>
  <si>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</si>
  <si>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</si>
  <si>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</si>
  <si>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</si>
  <si>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</si>
  <si>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</si>
  <si>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</si>
  <si>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</si>
  <si>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</si>
  <si>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</si>
  <si>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</si>
  <si>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</si>
  <si>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</si>
  <si>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</si>
  <si>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</si>
  <si>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</si>
  <si>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</si>
  <si>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</si>
  <si>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</si>
  <si>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</si>
  <si>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</si>
  <si>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</si>
  <si>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</si>
  <si>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</si>
  <si>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</si>
  <si>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</si>
  <si>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</si>
  <si>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</si>
  <si>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</si>
  <si>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</si>
  <si>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</si>
  <si>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</si>
  <si>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</si>
  <si>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</si>
  <si>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</si>
  <si>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</si>
  <si>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</si>
  <si>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</si>
  <si>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</si>
  <si>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</si>
  <si>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</si>
  <si>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</si>
  <si>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</si>
  <si>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</si>
  <si>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</si>
  <si>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</si>
  <si>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</si>
  <si>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</si>
  <si>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</si>
  <si>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</si>
  <si>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</si>
  <si>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</si>
  <si>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</si>
  <si>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</si>
  <si>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</si>
  <si>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</si>
  <si>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</si>
  <si>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</si>
  <si>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</si>
  <si>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</si>
  <si>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</si>
  <si>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</si>
  <si>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</si>
  <si>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</si>
  <si>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</si>
  <si>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</si>
  <si>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</si>
  <si>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</si>
  <si>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</si>
  <si>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</si>
  <si>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</si>
  <si>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</si>
  <si>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</si>
  <si>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</si>
  <si>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</si>
  <si>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</si>
  <si>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</si>
  <si>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</si>
  <si>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</si>
  <si>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</si>
  <si>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</si>
  <si>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</si>
  <si>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</si>
  <si>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</si>
  <si>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</si>
  <si>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</si>
  <si>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</si>
  <si>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</si>
  <si>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</si>
  <si>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</si>
  <si>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</si>
  <si>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</si>
  <si>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</si>
  <si>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</si>
  <si>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</si>
  <si>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</si>
  <si>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</si>
  <si>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</si>
  <si>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</si>
  <si>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</si>
  <si>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</si>
  <si>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</si>
  <si>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</si>
  <si>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</si>
  <si>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</si>
  <si>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</si>
  <si>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</si>
  <si>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</si>
  <si>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</si>
  <si>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</si>
  <si>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</si>
  <si>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</si>
  <si>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</si>
  <si>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</si>
  <si>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</si>
  <si>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</si>
  <si>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</si>
  <si>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</si>
  <si>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</si>
  <si>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</si>
  <si>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</si>
  <si>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</si>
  <si>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</si>
  <si>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</si>
  <si>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</si>
  <si>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</si>
  <si>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</si>
  <si>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</si>
  <si>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</si>
  <si>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</si>
  <si>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</si>
  <si>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</si>
  <si>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</si>
  <si>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</si>
  <si>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</si>
  <si>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</si>
  <si>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</si>
  <si>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</si>
  <si>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</si>
  <si>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</si>
  <si>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</si>
  <si>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</si>
  <si>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</si>
  <si>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</si>
  <si>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</si>
  <si>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</si>
  <si>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</si>
  <si>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</si>
  <si>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</si>
  <si>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</si>
  <si>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</si>
  <si>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</si>
  <si>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</si>
  <si>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</si>
  <si>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</si>
  <si>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</si>
  <si>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</si>
  <si>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</si>
  <si>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</si>
  <si>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</si>
  <si>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</si>
  <si>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</si>
  <si>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</si>
  <si>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</si>
  <si>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</si>
  <si>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</si>
  <si>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</si>
  <si>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</si>
  <si>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</si>
  <si>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</si>
  <si>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</si>
  <si>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</si>
  <si>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</si>
  <si>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</si>
  <si>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</si>
  <si>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</si>
  <si>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</si>
  <si>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</si>
  <si>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</si>
  <si>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</si>
  <si>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</si>
  <si>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</si>
  <si>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</si>
  <si>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</si>
  <si>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</si>
  <si>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</si>
  <si>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</si>
  <si>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</si>
  <si>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</si>
  <si>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</si>
  <si>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</si>
  <si>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</si>
  <si>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</si>
  <si>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</si>
  <si>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</si>
  <si>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</si>
  <si>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</si>
  <si>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</si>
  <si>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</si>
  <si>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</si>
  <si>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</si>
  <si>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</si>
  <si>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</si>
  <si>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</si>
  <si>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</si>
  <si>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</si>
  <si>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</si>
  <si>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</si>
  <si>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</si>
  <si>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</si>
  <si>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</si>
  <si>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</si>
  <si>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</si>
  <si>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</si>
  <si>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</si>
  <si>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</si>
  <si>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</si>
  <si>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</si>
  <si>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</si>
  <si>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</si>
  <si>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</si>
  <si>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</si>
  <si>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</si>
  <si>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</si>
  <si>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</si>
  <si>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</si>
  <si>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</si>
  <si>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</si>
  <si>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</si>
  <si>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</si>
  <si>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</si>
  <si>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</si>
  <si>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</si>
  <si>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</si>
  <si>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</si>
  <si>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</si>
  <si>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</si>
  <si>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</si>
  <si>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</si>
  <si>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</si>
  <si>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</si>
  <si>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</si>
  <si>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</si>
  <si>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</si>
  <si>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</si>
  <si>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</si>
  <si>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</si>
  <si>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</si>
  <si>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</si>
  <si>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</si>
  <si>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</si>
  <si>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</si>
  <si>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</si>
  <si>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</si>
  <si>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</si>
  <si>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</si>
  <si>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</si>
  <si>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</si>
  <si>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</si>
  <si>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</si>
  <si>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</si>
  <si>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</si>
  <si>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</si>
  <si>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</si>
  <si>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</si>
  <si>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</si>
  <si>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</si>
  <si>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</si>
  <si>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</si>
  <si>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</si>
  <si>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</si>
  <si>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</si>
  <si>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</si>
  <si>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</si>
  <si>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</si>
  <si>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</si>
  <si>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</si>
  <si>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</si>
  <si>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</si>
  <si>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</si>
  <si>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</si>
  <si>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</si>
  <si>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</si>
  <si>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</si>
  <si>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</si>
  <si>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</si>
  <si>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</si>
  <si>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</si>
  <si>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</si>
  <si>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</si>
  <si>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</si>
  <si>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</si>
  <si>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</si>
  <si>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</si>
  <si>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</si>
  <si>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</si>
  <si>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</si>
  <si>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</si>
  <si>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</si>
  <si>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</si>
  <si>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</si>
  <si>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</si>
  <si>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</si>
  <si>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</si>
  <si>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</si>
  <si>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</si>
  <si>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</si>
  <si>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</si>
  <si>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</si>
  <si>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</si>
  <si>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</si>
  <si>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</si>
  <si>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</si>
  <si>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</si>
  <si>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</si>
  <si>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</si>
  <si>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</si>
  <si>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</si>
  <si>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</si>
  <si>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</si>
  <si>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</si>
  <si>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</si>
  <si>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</si>
  <si>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</si>
  <si>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</si>
  <si>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</si>
  <si>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</si>
  <si>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</si>
  <si>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</si>
  <si>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</si>
  <si>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</si>
  <si>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</si>
  <si>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</si>
  <si>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</si>
  <si>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</si>
  <si>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</si>
  <si>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</si>
  <si>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</si>
  <si>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</si>
  <si>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</si>
  <si>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</si>
  <si>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</si>
  <si>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</si>
  <si>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</si>
  <si>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</si>
  <si>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</si>
  <si>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</si>
  <si>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</si>
  <si>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</si>
  <si>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</si>
  <si>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</si>
  <si>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</si>
  <si>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</si>
  <si>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</si>
  <si>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</si>
  <si>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</si>
  <si>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</si>
  <si>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</si>
  <si>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</si>
  <si>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</si>
  <si>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</si>
  <si>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</si>
  <si>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</si>
  <si>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</si>
  <si>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</si>
  <si>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</si>
  <si>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</si>
  <si>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</si>
  <si>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</si>
  <si>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</si>
  <si>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</si>
  <si>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</si>
  <si>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</si>
  <si>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</si>
  <si>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</si>
  <si>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</si>
  <si>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</si>
  <si>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</si>
  <si>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</si>
  <si>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</si>
  <si>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</si>
  <si>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</si>
  <si>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</si>
  <si>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</si>
  <si>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</si>
  <si>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</si>
  <si>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</si>
  <si>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</si>
  <si>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</si>
  <si>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</si>
  <si>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</si>
  <si>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</si>
  <si>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</si>
  <si>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</si>
  <si>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</si>
  <si>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</si>
  <si>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</si>
  <si>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</si>
  <si>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</si>
  <si>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</si>
  <si>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</si>
  <si>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</si>
  <si>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</si>
  <si>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</si>
  <si>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</si>
  <si>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</si>
  <si>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</si>
  <si>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</si>
  <si>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</si>
  <si>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</si>
  <si>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</si>
  <si>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</si>
  <si>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</si>
  <si>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</si>
  <si>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</si>
  <si>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</si>
  <si>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</si>
  <si>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</si>
  <si>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</si>
  <si>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</si>
  <si>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</si>
  <si>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</si>
  <si>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</si>
  <si>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</si>
  <si>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</si>
  <si>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</si>
  <si>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</si>
  <si>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</si>
  <si>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</si>
  <si>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</si>
  <si>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</si>
  <si>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</si>
  <si>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</si>
  <si>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</si>
  <si>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</si>
  <si>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</si>
  <si>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</si>
  <si>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</si>
  <si>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</si>
  <si>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</si>
  <si>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</si>
  <si>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</si>
  <si>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</si>
  <si>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</si>
  <si>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</si>
  <si>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</si>
  <si>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</si>
  <si>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</si>
  <si>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</si>
  <si>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</si>
  <si>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</si>
  <si>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</si>
  <si>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</si>
  <si>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</si>
  <si>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</si>
  <si>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</si>
  <si>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</si>
  <si>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</si>
  <si>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</si>
  <si>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</si>
  <si>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</si>
  <si>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</si>
  <si>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</si>
  <si>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</si>
  <si>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</si>
  <si>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</si>
  <si>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</si>
  <si>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</si>
  <si>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</si>
  <si>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</si>
  <si>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</si>
  <si>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</si>
  <si>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</si>
  <si>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</si>
  <si>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</si>
  <si>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</si>
  <si>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</si>
  <si>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</si>
  <si>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</si>
  <si>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</si>
  <si>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</si>
  <si>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</si>
  <si>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</si>
  <si>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</si>
  <si>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</si>
  <si>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</si>
  <si>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</si>
  <si>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</si>
  <si>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</si>
  <si>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</si>
  <si>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</si>
  <si>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</si>
  <si>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</si>
  <si>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</si>
  <si>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</si>
  <si>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</si>
  <si>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</si>
  <si>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</si>
  <si>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</si>
  <si>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</si>
  <si>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</si>
  <si>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</si>
  <si>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</si>
  <si>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</si>
  <si>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</si>
  <si>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</si>
  <si>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</si>
  <si>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</si>
  <si>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</si>
  <si>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</si>
  <si>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</si>
  <si>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</si>
  <si>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</si>
  <si>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</si>
  <si>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</si>
  <si>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</si>
  <si>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</si>
  <si>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</si>
  <si>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</si>
  <si>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</si>
  <si>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</si>
  <si>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</si>
  <si>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</si>
  <si>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</si>
  <si>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</si>
  <si>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</si>
  <si>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</si>
  <si>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</si>
  <si>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</si>
  <si>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</si>
  <si>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</si>
  <si>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</si>
  <si>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</si>
  <si>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</si>
  <si>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</si>
  <si>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</si>
  <si>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</si>
  <si>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</si>
  <si>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</si>
  <si>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</si>
  <si>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</si>
  <si>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</si>
  <si>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</si>
  <si>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</si>
  <si>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</si>
  <si>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</si>
  <si>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</si>
  <si>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</si>
  <si>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</si>
  <si>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https://portal.eias.ru/Portal/DownloadPage.aspx?type=12&amp;guid=bc902357-1602-4f95-a975-30d4b33b9d5d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</si>
  <si>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</si>
  <si>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</si>
  <si>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</si>
  <si>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</si>
  <si>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</si>
  <si>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</si>
  <si>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</si>
  <si>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</si>
  <si>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</si>
  <si>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</si>
  <si>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</si>
  <si>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</si>
  <si>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</si>
  <si>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</si>
  <si>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</si>
  <si>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</si>
  <si>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</si>
  <si>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</si>
  <si>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</si>
  <si>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</si>
  <si>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</si>
  <si>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</si>
  <si>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</si>
  <si>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</si>
  <si>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</si>
  <si>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</si>
  <si>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</si>
  <si>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</si>
  <si>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</si>
  <si>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</si>
  <si>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</si>
  <si>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</si>
  <si>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</si>
  <si>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</si>
  <si>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</si>
  <si>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</si>
  <si>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</si>
  <si>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</si>
  <si>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</si>
  <si>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</si>
  <si>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</si>
  <si>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</si>
  <si>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</si>
  <si>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</si>
  <si>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</si>
  <si>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</si>
  <si>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</si>
  <si>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</si>
  <si>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</si>
  <si>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</si>
  <si>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</si>
  <si>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</si>
  <si>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</si>
  <si>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</si>
  <si>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</si>
  <si>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</si>
  <si>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</si>
  <si>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</si>
  <si>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</si>
  <si>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</si>
  <si>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</si>
  <si>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</si>
  <si>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</si>
  <si>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</si>
  <si>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</si>
  <si>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</si>
  <si>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</si>
  <si>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</si>
  <si>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</si>
  <si>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</si>
  <si>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</si>
  <si>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</si>
  <si>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</si>
  <si>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</si>
  <si>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</si>
  <si>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</si>
  <si>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</si>
  <si>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</si>
  <si>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</si>
  <si>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</si>
  <si>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</si>
  <si>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</si>
  <si>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</si>
  <si>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</si>
  <si>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</si>
  <si>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</si>
  <si>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</si>
  <si>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</si>
  <si>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</si>
  <si>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</si>
  <si>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</si>
  <si>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</si>
  <si>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</si>
  <si>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</si>
  <si>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</si>
  <si>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</si>
  <si>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</si>
  <si>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</si>
  <si>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</si>
  <si>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</si>
  <si>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</si>
  <si>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</si>
  <si>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</si>
  <si>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</si>
  <si>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</si>
  <si>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</si>
  <si>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</si>
  <si>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</si>
  <si>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</si>
  <si>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</si>
  <si>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</si>
  <si>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</si>
  <si>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</si>
  <si>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</si>
  <si>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</si>
  <si>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</si>
  <si>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</si>
  <si>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</si>
  <si>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</si>
  <si>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</si>
  <si>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</si>
  <si>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</si>
  <si>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</si>
  <si>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</si>
  <si>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</si>
  <si>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</si>
  <si>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</si>
  <si>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</si>
  <si>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</si>
  <si>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</si>
  <si>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</si>
  <si>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</si>
  <si>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</si>
  <si>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</si>
  <si>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</si>
  <si>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</si>
  <si>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</si>
  <si>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</si>
  <si>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</si>
  <si>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</si>
  <si>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</si>
  <si>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</si>
  <si>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</si>
  <si>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</si>
  <si>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</si>
  <si>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</si>
  <si>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</si>
  <si>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</si>
  <si>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</si>
  <si>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</si>
  <si>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</si>
  <si>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</si>
  <si>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</si>
  <si>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</si>
  <si>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</si>
  <si>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</si>
  <si>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</si>
  <si>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</si>
  <si>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</si>
  <si>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</si>
  <si>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</si>
  <si>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</si>
  <si>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</si>
  <si>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</si>
  <si>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</si>
  <si>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</si>
  <si>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</si>
  <si>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</si>
  <si>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</si>
  <si>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</si>
  <si>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</si>
  <si>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</si>
  <si>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</si>
  <si>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</si>
  <si>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</si>
  <si>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</si>
  <si>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</si>
  <si>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</si>
  <si>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</si>
  <si>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</si>
  <si>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</si>
  <si>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</si>
  <si>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</si>
  <si>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</si>
  <si>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</si>
  <si>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</si>
  <si>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</si>
  <si>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</si>
  <si>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</si>
  <si>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</si>
  <si>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</si>
  <si>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</si>
  <si>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</si>
  <si>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</si>
  <si>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</si>
  <si>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</si>
  <si>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</si>
  <si>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</si>
  <si>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</si>
  <si>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</si>
  <si>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</si>
  <si>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</si>
  <si>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</si>
  <si>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</si>
  <si>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</si>
  <si>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</si>
  <si>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</si>
  <si>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</si>
  <si>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</si>
  <si>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</si>
  <si>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</si>
  <si>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</si>
  <si>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</si>
  <si>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</si>
  <si>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</si>
  <si>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</si>
  <si>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</si>
  <si>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</si>
  <si>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</si>
  <si>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</si>
  <si>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</si>
  <si>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</si>
  <si>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</si>
  <si>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</si>
  <si>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</si>
  <si>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</si>
  <si>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</si>
  <si>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</si>
  <si>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</si>
  <si>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</si>
  <si>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</si>
  <si>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</si>
  <si>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</si>
  <si>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</si>
  <si>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</si>
  <si>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</si>
  <si>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</si>
  <si>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</si>
  <si>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</si>
  <si>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</si>
  <si>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</si>
  <si>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</si>
  <si>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</si>
  <si>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</si>
  <si>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</si>
  <si>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</si>
  <si>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</si>
  <si>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</si>
  <si>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</si>
  <si>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</si>
  <si>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</si>
  <si>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</si>
  <si>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</si>
  <si>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</si>
  <si>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</si>
  <si>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</si>
  <si>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</si>
  <si>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</si>
  <si>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</si>
  <si>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</si>
  <si>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</si>
  <si>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</si>
  <si>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</si>
  <si>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</si>
  <si>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</si>
  <si>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</si>
  <si>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</si>
  <si>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</si>
  <si>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</si>
  <si>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</si>
  <si>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</si>
  <si>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</si>
  <si>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</si>
  <si>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</si>
  <si>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</si>
  <si>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</si>
  <si>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</si>
  <si>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</si>
  <si>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</si>
  <si>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</si>
  <si>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</si>
  <si>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</si>
  <si>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</si>
  <si>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</si>
  <si>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</si>
  <si>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</si>
  <si>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</si>
  <si>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</si>
  <si>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</si>
  <si>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</si>
  <si>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</si>
  <si>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</si>
  <si>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</si>
  <si>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</si>
  <si>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</si>
  <si>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</si>
  <si>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</si>
  <si>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</si>
  <si>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</si>
  <si>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</si>
  <si>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</si>
  <si>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</si>
  <si>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</si>
  <si>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</si>
  <si>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</si>
  <si>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</si>
  <si>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</si>
  <si>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</si>
  <si>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</si>
  <si>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</si>
  <si>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</si>
  <si>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</si>
  <si>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</si>
  <si>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</si>
  <si>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</si>
  <si>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</si>
  <si>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</si>
  <si>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</si>
  <si>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</si>
  <si>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</si>
  <si>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</si>
  <si>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</si>
  <si>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</si>
  <si>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</si>
  <si>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</si>
  <si>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</si>
  <si>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</si>
  <si>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</si>
  <si>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</si>
  <si>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</si>
  <si>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</si>
  <si>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</si>
  <si>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</si>
  <si>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</si>
  <si>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</si>
  <si>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</si>
  <si>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</si>
  <si>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</si>
  <si>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</si>
  <si>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</si>
  <si>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</si>
  <si>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</si>
  <si>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</si>
  <si>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</si>
  <si>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</si>
  <si>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</si>
  <si>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</si>
  <si>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</si>
  <si>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</si>
  <si>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</si>
  <si>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</si>
  <si>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</si>
  <si>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</si>
  <si>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</si>
  <si>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</si>
  <si>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</si>
  <si>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</si>
  <si>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</si>
  <si>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</si>
  <si>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</si>
  <si>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</si>
  <si>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</si>
  <si>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</si>
  <si>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</si>
  <si>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</si>
  <si>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</si>
  <si>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</si>
  <si>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</si>
  <si>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</si>
  <si>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</si>
  <si>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</si>
  <si>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</si>
  <si>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</si>
  <si>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</si>
  <si>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</si>
  <si>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</si>
  <si>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</si>
  <si>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</si>
  <si>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</si>
  <si>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</si>
  <si>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</si>
  <si>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</si>
  <si>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</si>
  <si>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</si>
  <si>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</si>
  <si>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</si>
  <si>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</si>
  <si>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</si>
  <si>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</si>
  <si>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</si>
  <si>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</si>
  <si>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</si>
  <si>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</si>
  <si>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</si>
  <si>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</si>
  <si>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</si>
  <si>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</si>
  <si>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</si>
  <si>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</si>
  <si>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</si>
  <si>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</si>
  <si>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</si>
  <si>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</si>
  <si>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</si>
  <si>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</si>
  <si>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</si>
  <si>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</si>
  <si>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</si>
  <si>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</si>
  <si>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</si>
  <si>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</si>
  <si>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</si>
  <si>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</si>
  <si>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</si>
  <si>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</si>
  <si>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</si>
  <si>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</si>
  <si>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</si>
  <si>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</si>
  <si>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</si>
  <si>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</si>
  <si>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</si>
  <si>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</si>
  <si>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</si>
  <si>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</si>
  <si>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</si>
  <si>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</si>
  <si>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</si>
  <si>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</si>
  <si>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</si>
  <si>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</si>
  <si>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</si>
  <si>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</si>
  <si>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</si>
  <si>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</si>
  <si>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</si>
  <si>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</si>
  <si>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</si>
  <si>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</si>
  <si>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</si>
  <si>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</si>
  <si>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</si>
  <si>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</si>
  <si>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</si>
  <si>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</si>
  <si>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</si>
  <si>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</si>
  <si>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</si>
  <si>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</si>
  <si>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</si>
  <si>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</si>
  <si>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</si>
  <si>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</si>
  <si>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</si>
  <si>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</si>
  <si>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</si>
  <si>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</si>
  <si>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</si>
  <si>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</si>
  <si>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</si>
  <si>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</si>
  <si>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</si>
  <si>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</si>
  <si>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</si>
  <si>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</si>
  <si>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</si>
  <si>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</si>
  <si>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</si>
  <si>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</si>
  <si>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</si>
  <si>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</si>
  <si>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</si>
  <si>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</si>
  <si>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</si>
  <si>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</si>
  <si>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</si>
  <si>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</si>
  <si>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</si>
  <si>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</si>
  <si>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</si>
  <si>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</si>
  <si>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</si>
  <si>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</si>
  <si>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</si>
  <si>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</si>
  <si>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</si>
  <si>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</si>
  <si>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</si>
  <si>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</si>
  <si>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</si>
  <si>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</si>
  <si>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</si>
  <si>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</si>
  <si>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</si>
  <si>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</si>
  <si>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</si>
  <si>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</si>
  <si>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</si>
  <si>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</si>
  <si>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</si>
  <si>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</si>
  <si>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</si>
  <si>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</si>
  <si>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</si>
  <si>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</si>
  <si>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</si>
  <si>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</si>
  <si>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</si>
  <si>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</si>
  <si>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</si>
  <si>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</si>
  <si>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</si>
  <si>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</si>
  <si>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</si>
  <si>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</si>
  <si>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</si>
  <si>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</si>
  <si>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</si>
  <si>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</si>
  <si>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</si>
  <si>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</si>
  <si>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</si>
  <si>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</si>
  <si>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</si>
  <si>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</si>
  <si>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"Многоэтажный жилой дом со встроенно-пристроенными помещениями и подземной автостоянкой по ул. Перспективной в городе Ставрополе. 2-ая очередь. Литер 3 корпус 1, 2", расположенного по адресу: Ставропольский край, г.о. г. Ставрополь, г. Ставрополь, пр-кт Российский, з/у 12, на земельном участке с кадастровым номером 26:12:011503:38593 (заявитель - ООО "СЗ-20 "ЮСИ") к централизованной системе водоотведения установленная в индивидуальном порядке</t>
  </si>
  <si>
    <t>Строительство канализационной сети из полиэтиленовых труб диаметром 160 мм в две нитки протяженностью 24,0 м, диаметром 200 мм протяженностью 70,0 м без восстановления асфальтобетонного покрытия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</si>
  <si>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</si>
  <si>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</si>
  <si>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</si>
  <si>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</si>
  <si>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</si>
  <si>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</si>
  <si>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</si>
  <si>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</si>
  <si>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</si>
  <si>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</si>
  <si>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</si>
  <si>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</si>
  <si>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</si>
  <si>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</si>
  <si>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</si>
  <si>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</si>
  <si>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</si>
  <si>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</si>
  <si>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</si>
  <si>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</si>
  <si>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</si>
  <si>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</si>
  <si>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</si>
  <si>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</si>
  <si>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</si>
  <si>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</si>
  <si>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</si>
  <si>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</si>
  <si>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</si>
  <si>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</si>
  <si>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</si>
  <si>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</si>
  <si>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</si>
  <si>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</si>
  <si>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</si>
  <si>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</si>
  <si>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</si>
  <si>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</si>
  <si>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</si>
  <si>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</si>
  <si>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</si>
  <si>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</si>
  <si>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</si>
  <si>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</si>
  <si>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</si>
  <si>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</si>
  <si>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</si>
  <si>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</si>
  <si>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</si>
  <si>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</si>
  <si>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4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</si>
  <si>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</si>
  <si>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</si>
  <si>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</si>
  <si>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</si>
  <si>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</si>
  <si>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</si>
  <si>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</si>
  <si>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</si>
  <si>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</si>
  <si>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</si>
  <si>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</si>
  <si>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</si>
  <si>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</si>
  <si>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</si>
  <si>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</si>
  <si>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</si>
  <si>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</si>
  <si>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</si>
  <si>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</si>
  <si>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</si>
  <si>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</si>
  <si>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</si>
  <si>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</si>
  <si>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</si>
  <si>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</si>
  <si>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</si>
  <si>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</si>
  <si>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</si>
  <si>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</si>
  <si>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</si>
  <si>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</si>
  <si>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</si>
  <si>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</si>
  <si>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</si>
  <si>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</si>
  <si>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</si>
  <si>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</si>
  <si>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</si>
  <si>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</si>
  <si>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</si>
  <si>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</si>
  <si>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</si>
  <si>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</si>
  <si>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</si>
  <si>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</si>
  <si>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</si>
  <si>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</si>
  <si>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</si>
  <si>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</si>
  <si>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</si>
  <si>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</si>
  <si>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</si>
  <si>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</si>
  <si>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</si>
  <si>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</si>
  <si>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</si>
  <si>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</si>
  <si>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</si>
  <si>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</si>
  <si>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</si>
  <si>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</si>
  <si>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</si>
  <si>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</si>
  <si>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</si>
  <si>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</si>
  <si>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</si>
  <si>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</si>
  <si>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</si>
  <si>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</si>
  <si>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</si>
  <si>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</si>
  <si>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</si>
  <si>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</si>
  <si>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</si>
  <si>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</si>
  <si>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</si>
  <si>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</si>
  <si>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</si>
  <si>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</si>
  <si>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</si>
  <si>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</si>
  <si>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</si>
  <si>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</si>
  <si>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</si>
  <si>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</si>
  <si>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</si>
  <si>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</si>
  <si>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</si>
  <si>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</si>
  <si>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</si>
  <si>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</si>
  <si>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</si>
  <si>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</si>
  <si>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</si>
  <si>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</si>
  <si>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</si>
  <si>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</si>
  <si>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</si>
  <si>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</si>
  <si>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</si>
  <si>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</si>
  <si>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</si>
  <si>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</si>
  <si>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</si>
  <si>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</si>
  <si>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</si>
  <si>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</si>
  <si>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</si>
  <si>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</si>
  <si>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</si>
  <si>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</si>
  <si>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</si>
  <si>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</si>
  <si>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</si>
  <si>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</si>
  <si>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</si>
  <si>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</si>
  <si>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</si>
  <si>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</si>
  <si>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</si>
  <si>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</si>
  <si>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</si>
  <si>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</si>
  <si>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</si>
  <si>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</si>
  <si>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</si>
  <si>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</si>
  <si>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</si>
  <si>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</si>
  <si>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</si>
  <si>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</si>
  <si>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</si>
  <si>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</si>
  <si>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</si>
  <si>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</si>
  <si>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</si>
  <si>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</si>
  <si>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</si>
  <si>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</si>
  <si>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</si>
  <si>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</si>
  <si>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</si>
  <si>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</si>
  <si>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</si>
  <si>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</si>
  <si>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</si>
  <si>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</si>
  <si>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</si>
  <si>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</si>
  <si>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</si>
  <si>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</si>
  <si>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</si>
  <si>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</si>
  <si>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</si>
  <si>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</si>
  <si>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</si>
  <si>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</si>
  <si>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</si>
  <si>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</si>
  <si>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</si>
  <si>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</si>
  <si>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</si>
  <si>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</si>
  <si>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</si>
  <si>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</si>
  <si>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</si>
  <si>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</si>
  <si>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</si>
  <si>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</si>
  <si>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</si>
  <si>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</si>
  <si>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</si>
  <si>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</si>
  <si>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</si>
  <si>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</si>
  <si>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</si>
  <si>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</si>
  <si>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</si>
  <si>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</si>
  <si>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</si>
  <si>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</si>
  <si>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</si>
  <si>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</si>
  <si>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</si>
  <si>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</si>
  <si>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</si>
  <si>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</si>
  <si>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</si>
  <si>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</si>
  <si>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</si>
  <si>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</si>
  <si>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</si>
  <si>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</si>
  <si>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</si>
  <si>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</si>
  <si>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</si>
  <si>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</si>
  <si>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</si>
  <si>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</si>
  <si>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</si>
  <si>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</si>
  <si>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</si>
  <si>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</si>
  <si>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</si>
  <si>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</si>
  <si>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</si>
  <si>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</si>
  <si>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</si>
  <si>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</si>
  <si>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</si>
  <si>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</si>
  <si>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</si>
  <si>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</si>
  <si>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</si>
  <si>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</si>
  <si>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</si>
  <si>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</si>
  <si>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</si>
  <si>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</si>
  <si>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</si>
  <si>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</si>
  <si>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</si>
  <si>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</si>
  <si>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</si>
  <si>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</si>
  <si>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</si>
  <si>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</si>
  <si>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</si>
  <si>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</si>
  <si>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</si>
  <si>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</si>
  <si>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</si>
  <si>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</si>
  <si>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</si>
  <si>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</si>
  <si>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</si>
  <si>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</si>
  <si>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</si>
  <si>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</si>
  <si>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</si>
  <si>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</si>
  <si>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</si>
  <si>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</si>
  <si>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</si>
  <si>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</si>
  <si>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</si>
  <si>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</si>
  <si>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</si>
  <si>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</si>
  <si>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</si>
  <si>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</si>
  <si>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</si>
  <si>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</si>
  <si>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</si>
  <si>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</si>
  <si>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</si>
  <si>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</si>
  <si>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</si>
  <si>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</si>
  <si>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</si>
  <si>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</si>
  <si>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</si>
  <si>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</si>
  <si>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</si>
  <si>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</si>
  <si>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</si>
  <si>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</si>
  <si>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</si>
  <si>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</si>
  <si>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</si>
  <si>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</si>
  <si>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</si>
  <si>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</si>
  <si>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</si>
  <si>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</si>
  <si>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</si>
  <si>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</si>
  <si>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</si>
  <si>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</si>
  <si>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</si>
  <si>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</si>
  <si>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</si>
  <si>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</si>
  <si>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</si>
  <si>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</si>
  <si>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</si>
  <si>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</si>
  <si>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</si>
  <si>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</si>
  <si>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</si>
  <si>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</si>
  <si>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</si>
  <si>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</si>
  <si>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</si>
  <si>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</si>
  <si>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</si>
  <si>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</si>
  <si>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</si>
  <si>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</si>
  <si>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</si>
  <si>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</si>
  <si>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</si>
  <si>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</si>
  <si>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</si>
  <si>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</si>
  <si>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</si>
  <si>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</si>
  <si>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</si>
  <si>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</si>
  <si>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</si>
  <si>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</si>
  <si>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</si>
  <si>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</si>
  <si>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</si>
  <si>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</si>
  <si>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</si>
  <si>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</si>
  <si>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</si>
  <si>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</si>
  <si>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</si>
  <si>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</si>
  <si>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</si>
  <si>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</si>
  <si>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</si>
  <si>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</si>
  <si>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</si>
  <si>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</si>
  <si>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</si>
  <si>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</si>
  <si>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</si>
  <si>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</si>
  <si>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</si>
  <si>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</si>
  <si>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</si>
  <si>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</si>
  <si>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</si>
  <si>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</si>
  <si>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</si>
  <si>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</si>
  <si>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</si>
  <si>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</si>
  <si>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</si>
  <si>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</si>
  <si>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</si>
  <si>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</si>
  <si>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</si>
  <si>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</si>
  <si>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</si>
  <si>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</si>
  <si>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</si>
  <si>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</si>
  <si>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</si>
  <si>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</si>
  <si>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</si>
  <si>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</si>
  <si>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</si>
  <si>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</si>
  <si>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</si>
  <si>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</si>
  <si>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</si>
  <si>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</si>
  <si>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</si>
  <si>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</si>
  <si>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</si>
  <si>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</si>
  <si>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</si>
  <si>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</si>
  <si>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</si>
  <si>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</si>
  <si>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</si>
  <si>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</si>
  <si>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</si>
  <si>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</si>
  <si>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</si>
  <si>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</si>
  <si>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</si>
  <si>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</si>
  <si>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</si>
  <si>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</si>
  <si>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</si>
  <si>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</si>
  <si>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</si>
  <si>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</si>
  <si>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</si>
  <si>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</si>
  <si>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</si>
  <si>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</si>
  <si>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</si>
  <si>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</si>
  <si>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</si>
  <si>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</si>
  <si>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</si>
  <si>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</si>
  <si>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</si>
  <si>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</si>
  <si>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</si>
  <si>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</si>
  <si>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</si>
  <si>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</si>
  <si>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</si>
  <si>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</si>
  <si>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</si>
  <si>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</si>
  <si>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</si>
  <si>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</si>
  <si>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</si>
  <si>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</si>
  <si>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</si>
  <si>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</si>
  <si>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</si>
  <si>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</si>
  <si>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</si>
  <si>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</si>
  <si>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</si>
  <si>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</si>
  <si>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</si>
  <si>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</si>
  <si>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</si>
  <si>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</si>
  <si>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</si>
  <si>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</si>
  <si>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</si>
  <si>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</si>
  <si>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</si>
  <si>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</si>
  <si>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</si>
  <si>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</si>
  <si>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</si>
  <si>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</si>
  <si>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</si>
  <si>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</si>
  <si>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</si>
  <si>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</si>
  <si>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</si>
  <si>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</si>
  <si>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</si>
  <si>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</si>
  <si>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</si>
  <si>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</si>
  <si>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</si>
  <si>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</si>
  <si>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</si>
  <si>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</si>
  <si>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</si>
  <si>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</si>
  <si>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</si>
  <si>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</si>
  <si>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</si>
  <si>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</si>
  <si>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</si>
  <si>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</si>
  <si>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</si>
  <si>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</si>
  <si>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</si>
  <si>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</si>
  <si>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</si>
  <si>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</si>
  <si>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</si>
  <si>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</si>
  <si>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</si>
  <si>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</si>
  <si>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</si>
  <si>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</si>
  <si>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</si>
  <si>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</si>
  <si>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</si>
  <si>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</si>
  <si>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</si>
  <si>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</si>
  <si>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</si>
  <si>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</si>
  <si>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</si>
  <si>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</si>
  <si>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</si>
  <si>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</si>
  <si>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</si>
  <si>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</si>
  <si>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</si>
  <si>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</si>
  <si>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</si>
  <si>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</si>
  <si>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</si>
  <si>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</si>
  <si>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</si>
  <si>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</si>
  <si>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</si>
  <si>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</si>
  <si>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</si>
  <si>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</si>
  <si>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</si>
  <si>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</si>
  <si>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</si>
  <si>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</si>
  <si>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</si>
  <si>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</si>
  <si>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</si>
  <si>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</si>
  <si>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</si>
  <si>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</si>
  <si>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</si>
  <si>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</si>
  <si>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</si>
  <si>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</si>
  <si>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</si>
  <si>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</si>
  <si>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</si>
  <si>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</si>
  <si>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</si>
  <si>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</si>
  <si>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</si>
  <si>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</si>
  <si>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</si>
  <si>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</si>
  <si>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</si>
  <si>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</si>
  <si>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</si>
  <si>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</si>
  <si>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</si>
  <si>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</si>
  <si>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</si>
  <si>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</si>
  <si>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</si>
  <si>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</si>
  <si>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</si>
  <si>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</si>
  <si>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</si>
  <si>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</si>
  <si>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</si>
  <si>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</si>
  <si>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</si>
  <si>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</si>
  <si>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</si>
  <si>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</si>
  <si>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</si>
  <si>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</si>
  <si>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</si>
  <si>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</si>
  <si>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</si>
  <si>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</si>
  <si>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</si>
  <si>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</si>
  <si>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</si>
  <si>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</si>
  <si>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</si>
  <si>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</si>
  <si>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</si>
  <si>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</si>
  <si>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</si>
  <si>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</si>
  <si>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</si>
  <si>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</si>
  <si>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</si>
  <si>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</si>
  <si>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</si>
  <si>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</si>
  <si>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</si>
  <si>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</si>
  <si>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</si>
  <si>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</si>
  <si>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</si>
  <si>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</si>
  <si>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</si>
  <si>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</si>
  <si>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</si>
  <si>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</si>
  <si>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</si>
  <si>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</si>
  <si>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</si>
  <si>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</si>
  <si>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</si>
  <si>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</si>
  <si>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</si>
  <si>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</si>
  <si>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</si>
  <si>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</si>
  <si>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</si>
  <si>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</si>
  <si>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</si>
  <si>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</si>
  <si>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</si>
  <si>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</si>
  <si>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</si>
  <si>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</si>
  <si>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</si>
  <si>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</si>
  <si>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</si>
  <si>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</si>
  <si>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</si>
  <si>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</si>
  <si>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</si>
  <si>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</si>
  <si>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</si>
  <si>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</si>
  <si>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</si>
  <si>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</si>
  <si>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</si>
  <si>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</si>
  <si>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</si>
  <si>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</si>
  <si>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</si>
  <si>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</si>
  <si>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</si>
  <si>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</si>
  <si>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</si>
  <si>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</si>
  <si>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</si>
  <si>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</si>
  <si>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</si>
  <si>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</si>
  <si>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</si>
  <si>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</si>
  <si>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</si>
  <si>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</si>
  <si>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</si>
  <si>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</si>
  <si>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</si>
  <si>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</si>
  <si>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</si>
  <si>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</si>
  <si>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</si>
  <si>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</si>
  <si>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</si>
  <si>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</si>
  <si>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</si>
  <si>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</si>
  <si>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</si>
  <si>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</si>
  <si>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</si>
  <si>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</si>
  <si>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</si>
  <si>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</si>
  <si>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</si>
  <si>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</si>
  <si>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</si>
  <si>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</si>
  <si>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</si>
  <si>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</si>
  <si>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</si>
  <si>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</si>
  <si>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</si>
  <si>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</si>
  <si>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</si>
  <si>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</si>
  <si>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</si>
  <si>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</si>
  <si>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</si>
  <si>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</si>
  <si>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</si>
  <si>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</si>
  <si>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</si>
  <si>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</si>
  <si>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</si>
  <si>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</si>
  <si>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</si>
  <si>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</si>
  <si>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</si>
  <si>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</si>
  <si>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</si>
  <si>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</si>
  <si>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</si>
  <si>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</si>
  <si>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</si>
  <si>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</si>
  <si>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</si>
  <si>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</si>
  <si>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</si>
  <si>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</si>
  <si>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</si>
  <si>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</si>
  <si>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</si>
  <si>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</si>
  <si>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</si>
  <si>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</si>
  <si>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</si>
  <si>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</si>
  <si>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</si>
  <si>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</si>
  <si>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</si>
  <si>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</si>
  <si>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</si>
  <si>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</si>
  <si>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</si>
  <si>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</si>
  <si>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</si>
  <si>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</si>
  <si>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</si>
  <si>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</si>
  <si>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</si>
  <si>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</si>
  <si>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</si>
  <si>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</si>
  <si>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</si>
  <si>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</si>
  <si>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</si>
  <si>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</si>
  <si>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</si>
  <si>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</si>
  <si>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</si>
  <si>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</si>
  <si>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</si>
  <si>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</si>
  <si>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</si>
  <si>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</si>
  <si>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</si>
  <si>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</si>
  <si>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</si>
  <si>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</si>
  <si>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</si>
  <si>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</si>
  <si>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</si>
  <si>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</si>
  <si>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</si>
  <si>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</si>
  <si>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</si>
  <si>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</si>
  <si>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</si>
  <si>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</si>
  <si>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</si>
  <si>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</si>
  <si>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</si>
  <si>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</si>
  <si>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</si>
  <si>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</si>
  <si>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</si>
  <si>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</si>
  <si>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</si>
  <si>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</si>
  <si>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</si>
  <si>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</si>
  <si>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</si>
  <si>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</si>
  <si>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</si>
  <si>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</si>
  <si>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</si>
  <si>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</si>
  <si>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</si>
  <si>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</si>
  <si>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</si>
  <si>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</si>
  <si>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</si>
  <si>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</si>
  <si>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</si>
  <si>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</si>
  <si>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</si>
  <si>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</si>
  <si>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</si>
  <si>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</si>
  <si>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</si>
  <si>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</si>
  <si>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</si>
  <si>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</si>
  <si>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</si>
  <si>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</si>
  <si>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</si>
  <si>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</si>
  <si>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</si>
  <si>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</si>
  <si>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</si>
  <si>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</si>
  <si>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</si>
  <si>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</si>
  <si>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</si>
  <si>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</si>
  <si>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</si>
  <si>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</si>
  <si>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</si>
  <si>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</si>
  <si>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</si>
  <si>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</si>
  <si>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</si>
  <si>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</si>
  <si>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</si>
  <si>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</si>
  <si>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</si>
  <si>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</si>
  <si>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</si>
  <si>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</si>
  <si>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</si>
  <si>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</si>
  <si>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</si>
  <si>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</si>
  <si>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</si>
  <si>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</si>
  <si>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</si>
  <si>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</si>
  <si>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</si>
  <si>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</si>
  <si>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</si>
  <si>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</si>
  <si>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</si>
  <si>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</si>
  <si>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</si>
  <si>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</si>
  <si>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</si>
  <si>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</si>
  <si>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</si>
  <si>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</si>
  <si>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</si>
  <si>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</si>
  <si>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</si>
  <si>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</si>
  <si>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</si>
  <si>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</si>
  <si>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</si>
  <si>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</si>
  <si>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</si>
  <si>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</si>
  <si>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</si>
  <si>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</si>
  <si>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</si>
  <si>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</si>
  <si>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</si>
  <si>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</si>
  <si>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</si>
  <si>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</si>
  <si>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</si>
  <si>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</si>
  <si>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</si>
  <si>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</si>
  <si>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</si>
  <si>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</si>
  <si>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</si>
  <si>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</si>
  <si>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</si>
  <si>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</si>
  <si>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</si>
  <si>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</si>
  <si>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</si>
  <si>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</si>
  <si>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</si>
  <si>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</si>
  <si>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</si>
  <si>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</si>
  <si>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</si>
  <si>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</si>
  <si>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</si>
  <si>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L_NAME</t>
  </si>
  <si>
    <t>L_START_DATE</t>
  </si>
  <si>
    <t>L_END_DATE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</si>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</sst>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87" formatCode="000000"/>
    <numFmt numFmtId="188" formatCode="#,##0.000"/>
    <numFmt numFmtId="189" formatCode="#,##0.0000"/>
    <numFmt numFmtId="190"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87"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8"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9"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9"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9"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87"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89"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9" fontId="19" fillId="38" borderId="13" xfId="0" applyFont="1" applyFill="1" applyBorder="1" applyNumberFormat="1">
      <alignment horizontal="right" vertical="center" wrapText="1"/>
      <protection locked="0"/>
    </xf>
    <xf numFmtId="189"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8"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8"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8"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8" fontId="37" fillId="0" borderId="12" xfId="0" applyFont="1" applyBorder="1" applyNumberFormat="1">
      <alignment horizontal="right" vertical="center" wrapText="1"/>
    </xf>
    <xf numFmtId="188"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8"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87"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87"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87"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87" fontId="34" fillId="0" borderId="58" xfId="0" applyFont="1" applyBorder="1" applyNumberFormat="1">
      <alignment horizontal="center" vertical="center" wrapText="1"/>
    </xf>
    <xf numFmtId="187"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90" fontId="0" fillId="38"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8" borderId="12" xfId="0" applyFont="1" applyFill="1" applyBorder="1" applyNumberFormat="1">
      <alignment horizontal="center" vertical="center" wrapText="1"/>
      <protection locked="0"/>
    </xf>
    <xf numFmtId="190" fontId="37" fillId="0" borderId="0" xfId="0" applyFont="1" applyNumberFormat="1">
      <alignment horizontal="center" vertical="center" wrapText="1"/>
    </xf>
    <xf numFmtId="190" fontId="37" fillId="0" borderId="12" xfId="0" applyFont="1" applyBorder="1" applyNumberFormat="1">
      <alignment horizontal="center" vertical="center" wrapText="1"/>
    </xf>
    <xf numFmtId="190" fontId="0" fillId="38" borderId="12" xfId="0" applyFont="1" applyFill="1" applyBorder="1" applyNumberFormat="1">
      <alignment horizontal="left" vertical="center" wrapText="1"/>
      <protection locked="0"/>
    </xf>
    <xf numFmtId="190" fontId="0" fillId="35" borderId="12" xfId="0" applyFont="1" applyFill="1" applyBorder="1" applyNumberFormat="1">
      <alignment horizontal="left" vertical="center" wrapText="1" indent="1"/>
      <protection locked="0"/>
    </xf>
    <xf numFmtId="190"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90" fontId="0" fillId="38"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9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90"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90"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90" fontId="19" fillId="33" borderId="12" xfId="0" applyFont="1" applyFill="1" applyBorder="1" applyNumberFormat="1">
      <alignment horizontal="left" vertical="center" wrapText="1" indent="1"/>
    </xf>
    <xf numFmtId="19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90"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90"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90"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87" fontId="19" fillId="0" borderId="17" xfId="0" applyFont="1" applyBorder="1" applyNumberFormat="1">
      <alignment horizontal="center" vertical="center" wrapText="1"/>
    </xf>
    <xf numFmtId="187" fontId="19" fillId="0" borderId="23" xfId="0" applyFont="1" applyBorder="1" applyNumberFormat="1">
      <alignment horizontal="center" vertical="center" wrapText="1"/>
    </xf>
    <xf numFmtId="187" fontId="19" fillId="0" borderId="14" xfId="0" applyFont="1" applyBorder="1" applyNumberFormat="1">
      <alignment horizontal="center" vertical="center" wrapText="1"/>
    </xf>
    <xf numFmtId="187" fontId="19" fillId="0" borderId="15" xfId="0" applyFont="1" applyBorder="1" applyNumberFormat="1">
      <alignment horizontal="center" vertical="center" wrapText="1"/>
    </xf>
    <xf numFmtId="187"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87" fontId="19" fillId="0" borderId="12" xfId="0" applyFont="1" applyBorder="1" applyNumberFormat="1">
      <alignment horizontal="center" vertical="center" wrapText="1"/>
    </xf>
    <xf numFmtId="187" fontId="34" fillId="0" borderId="57" xfId="0" applyFont="1" applyBorder="1" applyNumberFormat="1">
      <alignment horizontal="center" vertical="center" wrapText="1"/>
    </xf>
    <xf numFmtId="187" fontId="34" fillId="0" borderId="51" xfId="0" applyFont="1" applyBorder="1" applyNumberFormat="1">
      <alignment horizontal="center" vertical="center" wrapText="1"/>
    </xf>
    <xf numFmtId="187"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6" fillId="38" borderId="12" xfId="0" applyFont="1" applyFill="1" applyBorder="1" applyNumberFormat="1">
      <alignment horizontal="left" vertical="center" wrapText="1"/>
      <protection locked="0"/>
    </xf>
    <xf numFmtId="190"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bc902357-1602-4f95-a975-30d4b33b9d5d"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7F9CB-D5D9-21AE-E1EF-0661BD2A190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AEB50C-38E9-2EEE-8817-118279D763E3}" mc:Ignorable="x14ac xr xr2 xr3">
  <sheetPr>
    <tabColor rgb="FFCCCCFF"/>
  </sheetPr>
  <dimension ref="A1:P86"/>
  <sheetViews>
    <sheetView topLeftCell="C1" showGridLines="0" zoomScale="90" workbookViewId="0">
      <selection activeCell="F67" sqref="F67:F70"/>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PP108.OPEN.INFO.PRICE.VOTV.EIAS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водоотведения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45372.43056712963</v>
      </c>
      <c r="G11" s="58"/>
      <c r="H11" s="771" t="s">
        <v>18</v>
      </c>
      <c r="J11" s="874" t="s">
        <v>19</v>
      </c>
    </row>
    <row customHeight="1" ht="22.5">
      <c r="A12" s="1919"/>
      <c r="D12" s="56"/>
      <c r="E12" s="1166" t="s">
        <v>20</v>
      </c>
      <c r="F12" s="1762">
        <v>45921.43063657408</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45372.43078703704</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89C361F-C3AD-47C3-91CA-C3B740B8BCC4}"/>
    <hyperlink ref="H17" location="Титульный!H9" display="Как заполнить?" tooltip="Помощь по работе с полями отчётной формы" xr:uid="{ED50088E-73B2-8DAA-9EB1-9D125666736B}"/>
    <hyperlink ref="H39" location="Титульный!H9" display="Как заполнить?" tooltip="Помощь по работе с полями отчётной формы" xr:uid="{83B60557-A912-D94F-4545-654EABAEBFBB}"/>
    <hyperlink ref="H62" location="Титульный!H9" display="Как заполнить?" tooltip="Помощь по работе с полями отчётной формы" xr:uid="{311D726A-F0DD-0F44-B502-86969ECA921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B6BE4-A758-5D8D-DEEA-5F4805B4C426}"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8C781-1747-647F-1CEF-FA15842946F5}"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водоотведения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CF2D1-0DAA-D915-1228-4A64907AAA4D}" mc:Ignorable="x14ac xr xr2 xr3">
  <sheetPr>
    <tabColor rgb="FFCCCCFF"/>
  </sheetPr>
  <dimension ref="A1:AR130"/>
  <sheetViews>
    <sheetView topLeftCell="C4" showGridLines="0" zoomScale="90" workbookViewId="0">
      <selection activeCell="O116" sqref="O116:O118"/>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98</v>
      </c>
      <c r="S11" s="1261" t="s">
        <v>149</v>
      </c>
      <c r="T11" s="1977" t="s">
        <v>98</v>
      </c>
      <c r="U11" s="1977"/>
      <c r="V11" s="1261" t="s">
        <v>150</v>
      </c>
      <c r="W11" s="1261" t="s">
        <v>151</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152</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153</v>
      </c>
      <c r="AD13" s="1289" t="s">
        <v>154</v>
      </c>
      <c r="AE13" s="1289" t="s">
        <v>155</v>
      </c>
      <c r="AF13" s="1289" t="s">
        <v>156</v>
      </c>
      <c r="AG13" s="1289" t="s">
        <v>157</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158</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159</v>
      </c>
      <c r="AD18" s="1289" t="s">
        <v>160</v>
      </c>
      <c r="AE18" s="1289" t="s">
        <v>161</v>
      </c>
      <c r="AF18" s="1289" t="s">
        <v>162</v>
      </c>
      <c r="AG18" s="1289" t="s">
        <v>163</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164</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165</v>
      </c>
      <c r="AD23" s="1289" t="s">
        <v>166</v>
      </c>
      <c r="AE23" s="1289" t="s">
        <v>167</v>
      </c>
      <c r="AF23" s="1289" t="s">
        <v>168</v>
      </c>
      <c r="AG23" s="1289" t="s">
        <v>169</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170</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171</v>
      </c>
      <c r="AD28" s="1289" t="s">
        <v>172</v>
      </c>
      <c r="AE28" s="1289" t="s">
        <v>173</v>
      </c>
      <c r="AF28" s="1289" t="s">
        <v>174</v>
      </c>
      <c r="AG28" s="1289" t="s">
        <v>175</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176</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177</v>
      </c>
      <c r="AD33" s="1289" t="s">
        <v>178</v>
      </c>
      <c r="AE33" s="1289" t="s">
        <v>179</v>
      </c>
      <c r="AF33" s="1289" t="s">
        <v>180</v>
      </c>
      <c r="AG33" s="1289" t="s">
        <v>181</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182</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183</v>
      </c>
      <c r="AD38" s="1289" t="s">
        <v>184</v>
      </c>
      <c r="AE38" s="1289" t="s">
        <v>185</v>
      </c>
      <c r="AF38" s="1289" t="s">
        <v>186</v>
      </c>
      <c r="AG38" s="1289" t="s">
        <v>187</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188</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189</v>
      </c>
      <c r="AD43" s="1289" t="s">
        <v>190</v>
      </c>
      <c r="AE43" s="1289" t="s">
        <v>191</v>
      </c>
      <c r="AF43" s="1289" t="s">
        <v>192</v>
      </c>
      <c r="AG43" s="1289" t="s">
        <v>193</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194</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195</v>
      </c>
      <c r="AD48" s="1289" t="s">
        <v>196</v>
      </c>
      <c r="AE48" s="1289" t="s">
        <v>197</v>
      </c>
      <c r="AF48" s="1289" t="s">
        <v>198</v>
      </c>
      <c r="AG48" s="1289" t="s">
        <v>199</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200</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201</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202</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203</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204</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205</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206</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207</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208</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209</v>
      </c>
      <c r="AD64" s="1289" t="s">
        <v>210</v>
      </c>
      <c r="AE64" s="1289" t="s">
        <v>211</v>
      </c>
      <c r="AF64" s="1289" t="s">
        <v>212</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213</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214</v>
      </c>
      <c r="AD69" s="1289" t="s">
        <v>215</v>
      </c>
      <c r="AE69" s="1289" t="s">
        <v>216</v>
      </c>
      <c r="AF69" s="1289" t="s">
        <v>217</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218</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219</v>
      </c>
      <c r="AD74" s="1289" t="s">
        <v>220</v>
      </c>
      <c r="AE74" s="1289" t="s">
        <v>221</v>
      </c>
      <c r="AF74" s="1289" t="s">
        <v>222</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223</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224</v>
      </c>
      <c r="AD79" s="1289" t="s">
        <v>225</v>
      </c>
      <c r="AE79" s="1289" t="s">
        <v>226</v>
      </c>
      <c r="AF79" s="1289" t="s">
        <v>227</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228</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229</v>
      </c>
      <c r="AD84" s="1289" t="s">
        <v>230</v>
      </c>
      <c r="AE84" s="1289" t="s">
        <v>231</v>
      </c>
      <c r="AF84" s="1289" t="s">
        <v>232</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233</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234</v>
      </c>
      <c r="AD90" s="1289" t="s">
        <v>235</v>
      </c>
      <c r="AE90" s="1289" t="s">
        <v>236</v>
      </c>
      <c r="AF90" s="1289" t="s">
        <v>237</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238</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239</v>
      </c>
      <c r="AD95" s="1289" t="s">
        <v>240</v>
      </c>
      <c r="AE95" s="1289" t="s">
        <v>241</v>
      </c>
      <c r="AF95" s="1289" t="s">
        <v>242</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243</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244</v>
      </c>
      <c r="AD100" s="1289" t="s">
        <v>245</v>
      </c>
      <c r="AE100" s="1289" t="s">
        <v>246</v>
      </c>
      <c r="AF100" s="1289" t="s">
        <v>247</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c r="A106" s="306"/>
      <c r="C106" s="188"/>
      <c r="D106" s="1962">
        <v>1</v>
      </c>
      <c r="E106" s="1964" t="s">
        <v>248</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249</v>
      </c>
      <c r="AD106" s="1289" t="s">
        <v>250</v>
      </c>
      <c r="AE106" s="1289" t="s">
        <v>251</v>
      </c>
      <c r="AF106" s="1289" t="s">
        <v>252</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c r="A111" s="306"/>
      <c r="C111" s="188"/>
      <c r="D111" s="1962">
        <v>2</v>
      </c>
      <c r="E111" s="1964" t="s">
        <v>253</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254</v>
      </c>
      <c r="AD111" s="1289" t="s">
        <v>255</v>
      </c>
      <c r="AE111" s="1289" t="s">
        <v>256</v>
      </c>
      <c r="AF111" s="1289" t="s">
        <v>257</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c r="A116" s="306"/>
      <c r="C116" s="188"/>
      <c r="D116" s="1962">
        <v>3</v>
      </c>
      <c r="E116" s="1964" t="s">
        <v>258</v>
      </c>
      <c r="F116" s="1966" t="s">
        <v>58</v>
      </c>
      <c r="G116" s="2415" t="str">
        <f>INDEX(VOTV_PT_VED_NAME,MATCH(4189712,VOTV_PT_VED_ID,0))</f>
        <v>Подключение (технологическое присоединение) к централизованной системе водоотведения</v>
      </c>
      <c r="H116" s="2117"/>
      <c r="I116" s="2117">
        <v>1</v>
      </c>
      <c r="J116" s="2061" t="s">
        <v>259</v>
      </c>
      <c r="K116" s="2004" t="s">
        <v>58</v>
      </c>
      <c r="L116" s="1929"/>
      <c r="M116" s="1929" t="s">
        <v>108</v>
      </c>
      <c r="N116" s="2063" t="str">
        <f>IF(Z116="","",INDEX(TERRITORY_MR_LIST,MATCH(Z116,TERRITORY_LIST_ID,0)))</f>
        <v>Территория 1</v>
      </c>
      <c r="O116" s="2004" t="s">
        <v>56</v>
      </c>
      <c r="P116" s="1929"/>
      <c r="Q116" s="1929" t="s">
        <v>108</v>
      </c>
      <c r="R116" s="2416" t="s">
        <v>24</v>
      </c>
      <c r="S116" s="2060" t="s">
        <v>56</v>
      </c>
      <c r="T116" s="2060"/>
      <c r="U116" s="2060" t="s">
        <v>108</v>
      </c>
      <c r="V116" s="1457"/>
      <c r="W116" s="2061"/>
      <c r="X116" s="1289"/>
      <c r="Y116" s="1289"/>
      <c r="Z116" s="1289" t="s">
        <v>97</v>
      </c>
      <c r="AA116" s="1289"/>
      <c r="AB116" s="1289" t="s">
        <v>260</v>
      </c>
      <c r="AC116" s="1289" t="s">
        <v>261</v>
      </c>
      <c r="AD116" s="1289" t="s">
        <v>262</v>
      </c>
      <c r="AE116" s="1289" t="s">
        <v>263</v>
      </c>
      <c r="AF116" s="1289" t="s">
        <v>264</v>
      </c>
      <c r="AG116" s="1289"/>
      <c r="AH116" s="1289" t="str">
        <f>IF($E$116=0,"",$E$116)</f>
        <v>Тариф на подключение (технологическое присоединение) к централизованной системе водоотведения</v>
      </c>
      <c r="AI116" s="1289" t="str">
        <f>IF($G$116=0,"",$G$116)</f>
        <v>Подключение (технологическое присоединение) к централизованной системе водоотведения</v>
      </c>
      <c r="AJ116" s="1289" t="str">
        <f>IF($J$116=0,"",$J$116)</f>
        <v>Плата за подключение (технологическое присоединение) к централизованной системе водоотведения установленная в индивидуальном порядке</v>
      </c>
      <c r="AK116" s="1289" t="str">
        <f>IF($K$116="нет","без дифференциации",IF($N$116=0,"",$N$116))</f>
        <v>Территория 1</v>
      </c>
      <c r="AL116" s="1289" t="str">
        <f>IF($O$116="нет","без дифференциации",IF($R$116=0,"",$R$116))</f>
        <v>без дифференциации</v>
      </c>
      <c r="AM116" s="1289" t="str">
        <f>IF($S$116="нет","без дифференциации",IF($V$116=0,"",$V$116))</f>
        <v>без дифференциации</v>
      </c>
      <c r="AN116" s="1805">
        <f>$I$116</f>
        <v>1</v>
      </c>
      <c r="AO116" s="1289" t="str">
        <f>$I$116&amp;"."&amp;$M$116</f>
        <v>1.1</v>
      </c>
      <c r="AP116" s="1281" t="str">
        <f>$I$116&amp;"."&amp;$M$116&amp;"."&amp;$Q$116</f>
        <v>1.1.1</v>
      </c>
      <c r="AQ116" s="1281" t="str">
        <f>$I$116&amp;"."&amp;$M$116&amp;"."&amp;$Q$116&amp;"."&amp;$U$116</f>
        <v>1.1.1.1</v>
      </c>
    </row>
    <row s="1888" customFormat="1" customHeight="1" ht="17.25">
      <c r="A117" s="306"/>
      <c r="C117" s="305"/>
      <c r="D117" s="1962"/>
      <c r="E117" s="1964"/>
      <c r="F117" s="1967"/>
      <c r="G117" s="2415"/>
      <c r="H117" s="2117"/>
      <c r="I117" s="2117"/>
      <c r="J117" s="2061"/>
      <c r="K117" s="2005"/>
      <c r="L117" s="1929"/>
      <c r="M117" s="1929"/>
      <c r="N117" s="2063"/>
      <c r="O117" s="2005"/>
      <c r="P117" s="1929"/>
      <c r="Q117" s="1929"/>
      <c r="R117" s="2416" t="s">
        <v>24</v>
      </c>
      <c r="S117" s="2060"/>
      <c r="T117" s="1458"/>
      <c r="U117" s="1459"/>
      <c r="V117" s="1459"/>
      <c r="W117" s="206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c r="A118" s="306"/>
      <c r="C118" s="305"/>
      <c r="D118" s="1963"/>
      <c r="E118" s="1965"/>
      <c r="F118" s="1967"/>
      <c r="G118" s="2417"/>
      <c r="H118" s="2062"/>
      <c r="I118" s="2062"/>
      <c r="J118" s="2066"/>
      <c r="K118" s="2005"/>
      <c r="L118" s="2062"/>
      <c r="M118" s="2062"/>
      <c r="N118" s="2064"/>
      <c r="O118" s="1933"/>
      <c r="P118" s="2418"/>
      <c r="Q118" s="2419"/>
      <c r="R118" s="2420" t="s">
        <v>265</v>
      </c>
      <c r="S118" s="2421"/>
      <c r="T118" s="2422"/>
      <c r="U118" s="2423"/>
      <c r="V118" s="2424"/>
      <c r="W118" s="2425"/>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c r="A119" s="306"/>
      <c r="C119" s="305"/>
      <c r="D119" s="1963"/>
      <c r="E119" s="1965"/>
      <c r="F119" s="1967"/>
      <c r="G119" s="2417"/>
      <c r="H119" s="2062"/>
      <c r="I119" s="2062"/>
      <c r="J119" s="2066"/>
      <c r="K119" s="1933"/>
      <c r="L119" s="2426"/>
      <c r="M119" s="2427"/>
      <c r="N119" s="2428" t="s">
        <v>266</v>
      </c>
      <c r="O119" s="2429"/>
      <c r="P119" s="2430"/>
      <c r="Q119" s="2431"/>
      <c r="R119" s="2432"/>
      <c r="S119" s="2433"/>
      <c r="T119" s="2434"/>
      <c r="U119" s="2435"/>
      <c r="V119" s="2436"/>
      <c r="W119" s="2437"/>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c r="A120" s="306"/>
      <c r="C120" s="305"/>
      <c r="D120" s="1963"/>
      <c r="E120" s="1965"/>
      <c r="F120" s="1968"/>
      <c r="G120" s="2417"/>
      <c r="H120" s="2438"/>
      <c r="I120" s="2439"/>
      <c r="J120" s="2440" t="s">
        <v>267</v>
      </c>
      <c r="K120" s="2441"/>
      <c r="L120" s="2442"/>
      <c r="M120" s="2443"/>
      <c r="N120" s="2444"/>
      <c r="O120" s="2445"/>
      <c r="P120" s="2446"/>
      <c r="Q120" s="2447"/>
      <c r="R120" s="2448"/>
      <c r="S120" s="2449"/>
      <c r="T120" s="2450"/>
      <c r="U120" s="2451"/>
      <c r="V120" s="2452"/>
      <c r="W120" s="2453"/>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116:M118"/>
    <mergeCell ref="N116:N118"/>
    <mergeCell ref="O116:O118"/>
    <mergeCell ref="P116:P117"/>
    <mergeCell ref="Q116:Q117"/>
    <mergeCell ref="R116:R117"/>
    <mergeCell ref="W116:W117"/>
    <mergeCell ref="H116:H119"/>
    <mergeCell ref="I116:I119"/>
    <mergeCell ref="J116:J119"/>
    <mergeCell ref="K116:K119"/>
    <mergeCell ref="L116:L118"/>
    <mergeCell ref="S116:S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03F53-F136-B672-EA2F-171533F691CF}"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268</v>
      </c>
      <c r="M2" s="1586" t="s">
        <v>269</v>
      </c>
      <c r="R2" s="1586" t="s">
        <v>270</v>
      </c>
      <c r="S2" s="1586" t="s">
        <v>269</v>
      </c>
      <c r="X2" s="1586" t="s">
        <v>268</v>
      </c>
      <c r="Y2" s="1586" t="s">
        <v>269</v>
      </c>
      <c r="AD2" s="1586" t="s">
        <v>268</v>
      </c>
      <c r="AE2" s="1586" t="s">
        <v>269</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271</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272</v>
      </c>
      <c r="M8" s="2015"/>
      <c r="N8" s="2015"/>
      <c r="O8" s="2015"/>
      <c r="P8" s="2015"/>
      <c r="Q8" s="1590"/>
      <c r="R8" s="1917" t="s">
        <v>273</v>
      </c>
      <c r="S8" s="2016"/>
      <c r="T8" s="2016"/>
      <c r="U8" s="2016"/>
      <c r="V8" s="2016"/>
      <c r="W8" s="1590"/>
      <c r="X8" s="2017" t="s">
        <v>274</v>
      </c>
      <c r="Y8" s="2017"/>
      <c r="Z8" s="2017"/>
      <c r="AA8" s="2017"/>
      <c r="AB8" s="2017"/>
      <c r="AC8" s="1591"/>
      <c r="AD8" s="1948" t="s">
        <v>275</v>
      </c>
      <c r="AE8" s="1948"/>
      <c r="AF8" s="1948"/>
      <c r="AG8" s="1948"/>
      <c r="AH8" s="1922"/>
      <c r="AI8" s="1948" t="s">
        <v>276</v>
      </c>
      <c r="AJ8" s="0"/>
    </row>
    <row customHeight="1" ht="22.5">
      <c r="D9" s="1948"/>
      <c r="E9" s="1948"/>
      <c r="F9" s="1994" t="s">
        <v>88</v>
      </c>
      <c r="G9" s="1994" t="s">
        <v>127</v>
      </c>
      <c r="H9" s="2013"/>
      <c r="I9" s="2014"/>
      <c r="J9" s="1922"/>
      <c r="K9" s="1592"/>
      <c r="L9" s="1948" t="s">
        <v>277</v>
      </c>
      <c r="M9" s="1922"/>
      <c r="N9" s="2011" t="s">
        <v>87</v>
      </c>
      <c r="O9" s="2012"/>
      <c r="P9" s="1948" t="s">
        <v>128</v>
      </c>
      <c r="Q9" s="1589"/>
      <c r="R9" s="1948" t="s">
        <v>277</v>
      </c>
      <c r="S9" s="1922"/>
      <c r="T9" s="2011" t="s">
        <v>87</v>
      </c>
      <c r="U9" s="2012"/>
      <c r="V9" s="1948" t="s">
        <v>128</v>
      </c>
      <c r="W9" s="1589"/>
      <c r="X9" s="1948" t="s">
        <v>277</v>
      </c>
      <c r="Y9" s="1922"/>
      <c r="Z9" s="2011" t="s">
        <v>87</v>
      </c>
      <c r="AA9" s="2012"/>
      <c r="AB9" s="1948" t="s">
        <v>278</v>
      </c>
      <c r="AC9" s="1589"/>
      <c r="AD9" s="1948" t="s">
        <v>277</v>
      </c>
      <c r="AE9" s="1922"/>
      <c r="AF9" s="2011" t="s">
        <v>87</v>
      </c>
      <c r="AG9" s="2012"/>
      <c r="AH9" s="1922" t="s">
        <v>278</v>
      </c>
      <c r="AI9" s="1948"/>
      <c r="AJ9" s="0"/>
    </row>
    <row customHeight="1" ht="22.5">
      <c r="D10" s="1994"/>
      <c r="E10" s="1994"/>
      <c r="F10" s="2018"/>
      <c r="G10" s="2018"/>
      <c r="H10" s="2019"/>
      <c r="I10" s="2020"/>
      <c r="J10" s="2011"/>
      <c r="K10" s="1592"/>
      <c r="L10" s="1610" t="s">
        <v>279</v>
      </c>
      <c r="M10" s="1606" t="s">
        <v>280</v>
      </c>
      <c r="N10" s="2013"/>
      <c r="O10" s="2014"/>
      <c r="P10" s="1994"/>
      <c r="Q10" s="1589"/>
      <c r="R10" s="1610" t="s">
        <v>279</v>
      </c>
      <c r="S10" s="1606" t="s">
        <v>280</v>
      </c>
      <c r="T10" s="2013"/>
      <c r="U10" s="2014"/>
      <c r="V10" s="1994"/>
      <c r="W10" s="1589"/>
      <c r="X10" s="1610" t="s">
        <v>279</v>
      </c>
      <c r="Y10" s="1606" t="s">
        <v>280</v>
      </c>
      <c r="Z10" s="2013"/>
      <c r="AA10" s="2014"/>
      <c r="AB10" s="1994"/>
      <c r="AC10" s="1589"/>
      <c r="AD10" s="1610" t="s">
        <v>279</v>
      </c>
      <c r="AE10" s="1606" t="s">
        <v>280</v>
      </c>
      <c r="AF10" s="2013"/>
      <c r="AG10" s="2014"/>
      <c r="AH10" s="2011"/>
      <c r="AI10" s="1994"/>
      <c r="AJ10" s="0"/>
      <c r="AK10" s="233" t="s">
        <v>281</v>
      </c>
      <c r="AL10" s="233" t="s">
        <v>129</v>
      </c>
    </row>
    <row customHeight="1" ht="14.25">
      <c r="D11" s="2002" t="s">
        <v>108</v>
      </c>
      <c r="E11" s="1998" t="s">
        <v>282</v>
      </c>
      <c r="F11" s="1998" t="s">
        <v>283</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282</v>
      </c>
      <c r="F17" s="1998" t="s">
        <v>284</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282</v>
      </c>
      <c r="F23" s="1998" t="s">
        <v>285</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282</v>
      </c>
      <c r="F29" s="1998" t="s">
        <v>286</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282</v>
      </c>
      <c r="F35" s="1998" t="s">
        <v>287</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6948F-7C82-9636-872D-5D0576295F3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288</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водоотведение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289</v>
      </c>
      <c r="E8" s="2024"/>
      <c r="F8" s="2024"/>
      <c r="G8" s="2028" t="s">
        <v>290</v>
      </c>
    </row>
    <row customHeight="1" ht="11.25">
      <c r="A9" s="455"/>
      <c r="B9" s="500"/>
      <c r="C9" s="455"/>
      <c r="D9" s="470" t="s">
        <v>87</v>
      </c>
      <c r="E9" s="444" t="s">
        <v>291</v>
      </c>
      <c r="F9" s="444" t="s">
        <v>292</v>
      </c>
      <c r="G9" s="2029"/>
    </row>
    <row customHeight="1" ht="12" hidden="1">
      <c r="A10" s="455"/>
      <c r="B10" s="500"/>
      <c r="C10" s="455"/>
      <c r="D10" s="462"/>
      <c r="E10" s="462"/>
      <c r="F10" s="462"/>
      <c r="G10" s="462"/>
    </row>
    <row customHeight="1" ht="22.5" hidden="1">
      <c r="A11" s="455"/>
      <c r="B11" s="500"/>
      <c r="C11" s="455"/>
      <c r="D11" s="1010" t="s">
        <v>108</v>
      </c>
      <c r="E11" s="1013" t="s">
        <v>293</v>
      </c>
      <c r="F11" s="1012" t="str">
        <f>IF(region_name="","",region_name)</f>
        <v>Ставропольский край</v>
      </c>
      <c r="G11" s="1013" t="s">
        <v>294</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295</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296</v>
      </c>
      <c r="E14" s="1011" t="s">
        <v>297</v>
      </c>
      <c r="F14" s="1012" t="str">
        <f>IF(inn="","",inn)</f>
        <v>2633001291</v>
      </c>
      <c r="G14" s="1013" t="s">
        <v>298</v>
      </c>
      <c r="H14" s="473"/>
    </row>
    <row customHeight="1" ht="22.5" hidden="1">
      <c r="A15" s="455"/>
      <c r="B15" s="500"/>
      <c r="C15" s="455"/>
      <c r="D15" s="1010" t="s">
        <v>299</v>
      </c>
      <c r="E15" s="1011" t="s">
        <v>300</v>
      </c>
      <c r="F15" s="1012" t="str">
        <f>IF(kpp="","",kpp)</f>
        <v>263501001</v>
      </c>
      <c r="G15" s="1013" t="s">
        <v>301</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302</v>
      </c>
      <c r="F19" s="441" t="s">
        <v>295</v>
      </c>
      <c r="G19" s="442" t="s">
        <v>303</v>
      </c>
      <c r="H19" s="473"/>
      <c r="I19" s="850"/>
    </row>
    <row customHeight="1" ht="33.75" hidden="1">
      <c r="A20" s="2025"/>
      <c r="B20" s="500"/>
      <c r="C20" s="2030"/>
      <c r="D20" s="443" t="s">
        <v>304</v>
      </c>
      <c r="E20" s="437" t="s">
        <v>305</v>
      </c>
      <c r="F20" s="879" t="s">
        <v>24</v>
      </c>
      <c r="G20" s="472"/>
      <c r="H20" s="473"/>
      <c r="I20" s="850"/>
    </row>
    <row customHeight="1" ht="22.5" hidden="1">
      <c r="A21" s="2025"/>
      <c r="B21" s="500"/>
      <c r="C21" s="2030"/>
      <c r="D21" s="443" t="s">
        <v>306</v>
      </c>
      <c r="E21" s="437" t="s">
        <v>307</v>
      </c>
      <c r="F21" s="1763" t="s">
        <v>24</v>
      </c>
      <c r="G21" s="442" t="s">
        <v>308</v>
      </c>
      <c r="H21" s="473"/>
      <c r="I21" s="850"/>
    </row>
    <row customHeight="1" ht="22.5" hidden="1">
      <c r="A22" s="2025"/>
      <c r="B22" s="500"/>
      <c r="C22" s="2030"/>
      <c r="D22" s="443" t="s">
        <v>309</v>
      </c>
      <c r="E22" s="437" t="s">
        <v>310</v>
      </c>
      <c r="F22" s="879" t="s">
        <v>24</v>
      </c>
      <c r="G22" s="472"/>
      <c r="H22" s="473"/>
      <c r="I22" s="850"/>
    </row>
    <row customHeight="1" ht="22.5" hidden="1">
      <c r="A23" s="2025"/>
      <c r="B23" s="500"/>
      <c r="C23" s="2030"/>
      <c r="D23" s="443" t="s">
        <v>311</v>
      </c>
      <c r="E23" s="437" t="s">
        <v>312</v>
      </c>
      <c r="F23" s="879" t="s">
        <v>24</v>
      </c>
      <c r="G23" s="442" t="s">
        <v>313</v>
      </c>
      <c r="H23" s="473"/>
      <c r="I23" s="850"/>
    </row>
    <row s="499" customFormat="1" customHeight="1" ht="24.75" hidden="1">
      <c r="A24" s="455"/>
      <c r="B24" s="500"/>
      <c r="C24" s="500"/>
      <c r="D24" s="1007" t="s">
        <v>89</v>
      </c>
      <c r="E24" s="1009" t="s">
        <v>314</v>
      </c>
      <c r="F24" s="1014" t="s">
        <v>295</v>
      </c>
      <c r="G24" s="1009"/>
    </row>
    <row s="499" customFormat="1" customHeight="1" ht="11.25" hidden="1">
      <c r="A25" s="455"/>
      <c r="B25" s="500"/>
      <c r="C25" s="500"/>
      <c r="D25" s="1007" t="s">
        <v>315</v>
      </c>
      <c r="E25" s="1008" t="s">
        <v>316</v>
      </c>
      <c r="F25" s="1014" t="s">
        <v>295</v>
      </c>
      <c r="G25" s="1009"/>
    </row>
    <row s="499" customFormat="1" customHeight="1" ht="11.25" hidden="1">
      <c r="A26" s="455"/>
      <c r="B26" s="500"/>
      <c r="C26" s="500"/>
      <c r="D26" s="1007" t="s">
        <v>317</v>
      </c>
      <c r="E26" s="1015" t="s">
        <v>318</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319</v>
      </c>
      <c r="E27" s="1015" t="s">
        <v>320</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321</v>
      </c>
      <c r="E28" s="1015" t="s">
        <v>322</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323</v>
      </c>
      <c r="E29" s="1008" t="s">
        <v>324</v>
      </c>
      <c r="F29" s="1016"/>
      <c r="G29" s="1009"/>
    </row>
    <row s="499" customFormat="1" customHeight="1" ht="11.25" hidden="1">
      <c r="A30" s="455"/>
      <c r="B30" s="500"/>
      <c r="C30" s="500"/>
      <c r="D30" s="1007" t="s">
        <v>325</v>
      </c>
      <c r="E30" s="1008" t="s">
        <v>326</v>
      </c>
      <c r="F30" s="1016"/>
      <c r="G30" s="1009"/>
    </row>
    <row s="499" customFormat="1" customHeight="1" ht="11.25" hidden="1">
      <c r="A31" s="455"/>
      <c r="B31" s="500"/>
      <c r="C31" s="500"/>
      <c r="D31" s="1007" t="s">
        <v>327</v>
      </c>
      <c r="E31" s="1008" t="s">
        <v>328</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295</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329</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329</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295</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330</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331</v>
      </c>
      <c r="H43" s="473"/>
    </row>
    <row customHeight="1" ht="22.5">
      <c r="A44" s="455"/>
      <c r="B44" s="500"/>
      <c r="C44" s="455"/>
      <c r="D44" s="438">
        <f>D43+1</f>
        <v>11</v>
      </c>
      <c r="E44" s="436" t="s">
        <v>332</v>
      </c>
      <c r="F44" s="441" t="s">
        <v>295</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333</v>
      </c>
      <c r="H45" s="473"/>
    </row>
    <row customHeight="1" ht="22.5">
      <c r="A46" s="2021"/>
      <c r="B46" s="500"/>
      <c r="C46" s="490"/>
      <c r="D46" s="438" t="str">
        <f>D44&amp;".2"</f>
        <v>11.2</v>
      </c>
      <c r="E46" s="440" t="s">
        <v>334</v>
      </c>
      <c r="F46" s="488"/>
      <c r="G46" s="435" t="s">
        <v>335</v>
      </c>
      <c r="H46" s="473"/>
    </row>
    <row customHeight="1" ht="22.5">
      <c r="A47" s="2021"/>
      <c r="B47" s="500"/>
      <c r="C47" s="490"/>
      <c r="D47" s="438" t="str">
        <f>D44&amp;".3"</f>
        <v>11.3</v>
      </c>
      <c r="E47" s="440" t="s">
        <v>336</v>
      </c>
      <c r="F47" s="488"/>
      <c r="G47" s="435" t="s">
        <v>337</v>
      </c>
      <c r="H47" s="473"/>
    </row>
    <row customHeight="1" ht="22.5">
      <c r="A48" s="2021"/>
      <c r="B48" s="500"/>
      <c r="C48" s="490"/>
      <c r="D48" s="438" t="str">
        <f>IF(TEMPLATE_SPHERE="TKO",D44&amp;".0",D44&amp;".4")</f>
        <v>11.4</v>
      </c>
      <c r="E48" s="434" t="s">
        <v>338</v>
      </c>
      <c r="F48" s="1716"/>
      <c r="G48" s="1792" t="s">
        <v>339</v>
      </c>
      <c r="H48" s="473"/>
    </row>
    <row customHeight="1" ht="22.5">
      <c r="A49" s="455"/>
      <c r="B49" s="500"/>
      <c r="C49" s="455"/>
      <c r="D49" s="465"/>
      <c r="E49" s="413" t="s">
        <v>340</v>
      </c>
      <c r="F49" s="466"/>
      <c r="G49" s="1792" t="s">
        <v>341</v>
      </c>
      <c r="H49" s="474"/>
    </row>
    <row customHeight="1" ht="22.5">
      <c r="A50" s="856"/>
      <c r="B50" s="500"/>
      <c r="C50" s="490"/>
      <c r="D50" s="438">
        <f>D44+1</f>
        <v>12</v>
      </c>
      <c r="E50" s="526" t="s">
        <v>342</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4742B-1BBE-045D-9AEA-BC89EABBCED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hidden="1" customWidth="1"/>
    <col min="32" max="32" style="1666" width="103.7109375" customWidth="1"/>
    <col min="33"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343</v>
      </c>
      <c r="I1" s="2038"/>
      <c r="J1" s="2038"/>
      <c r="K1" s="2038"/>
      <c r="L1" s="2038"/>
      <c r="M1" s="2038"/>
      <c r="N1" s="2038"/>
      <c r="O1" s="2038"/>
      <c r="P1" s="2038"/>
      <c r="Q1" s="2038"/>
      <c r="R1" s="2038"/>
      <c r="T1" s="2038" t="s">
        <v>344</v>
      </c>
      <c r="U1" s="2038"/>
      <c r="V1" s="2038"/>
      <c r="X1" s="2038" t="s">
        <v>345</v>
      </c>
      <c r="Y1" s="2038"/>
      <c r="Z1" s="2038"/>
      <c r="AB1" s="2038" t="s">
        <v>346</v>
      </c>
      <c r="AC1" s="2038"/>
    </row>
    <row customHeight="1" ht="14.25" hidden="1"/>
    <row s="1644" customFormat="1" customHeight="1" ht="6">
      <c r="C3" s="698"/>
      <c r="D3" s="699"/>
      <c r="E3" s="699"/>
      <c r="F3" s="699"/>
      <c r="G3" s="699"/>
      <c r="H3" s="699" t="s">
        <v>347</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289</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290</v>
      </c>
      <c r="AF7" s="2044" t="s">
        <v>290</v>
      </c>
      <c r="AG7" s="2044" t="s">
        <v>290</v>
      </c>
      <c r="AH7" s="2044" t="s">
        <v>290</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водоотведения</v>
      </c>
      <c r="F8" s="2044" t="str">
        <f>IF(TEMPLATE_SPHERE&lt;&gt;"HEAT","Регулируемый вид деятельности","Вид регулируемой деятельности")</f>
        <v>Регулируемый вид деятельности</v>
      </c>
      <c r="G8" s="826"/>
      <c r="H8" s="2045" t="s">
        <v>348</v>
      </c>
      <c r="I8" s="2047" t="s">
        <v>349</v>
      </c>
      <c r="J8" s="2044" t="s">
        <v>350</v>
      </c>
      <c r="K8" s="2044"/>
      <c r="L8" s="2044"/>
      <c r="M8" s="2039"/>
      <c r="N8" s="2044" t="s">
        <v>351</v>
      </c>
      <c r="O8" s="2044"/>
      <c r="P8" s="2044" t="s">
        <v>352</v>
      </c>
      <c r="Q8" s="2044"/>
      <c r="R8" s="2051" t="s">
        <v>353</v>
      </c>
      <c r="S8" s="822"/>
      <c r="T8" s="2049" t="s">
        <v>354</v>
      </c>
      <c r="U8" s="2049" t="s">
        <v>355</v>
      </c>
      <c r="V8" s="2049" t="s">
        <v>356</v>
      </c>
      <c r="W8" s="824"/>
      <c r="X8" s="2049" t="s">
        <v>357</v>
      </c>
      <c r="Y8" s="2049" t="s">
        <v>358</v>
      </c>
      <c r="Z8" s="2049" t="s">
        <v>359</v>
      </c>
      <c r="AA8" s="824"/>
      <c r="AB8" s="2049" t="s">
        <v>360</v>
      </c>
      <c r="AC8" s="2049" t="s">
        <v>353</v>
      </c>
      <c r="AD8" s="824"/>
      <c r="AE8" s="2044"/>
      <c r="AF8" s="2044"/>
      <c r="AG8" s="2044"/>
      <c r="AH8" s="2044"/>
    </row>
    <row customHeight="1" ht="43.5">
      <c r="C9" s="448"/>
      <c r="D9" s="1948"/>
      <c r="E9" s="2044"/>
      <c r="F9" s="2044"/>
      <c r="G9" s="827"/>
      <c r="H9" s="2046"/>
      <c r="I9" s="2048"/>
      <c r="J9" s="422" t="s">
        <v>361</v>
      </c>
      <c r="K9" s="422" t="s">
        <v>362</v>
      </c>
      <c r="L9" s="422" t="s">
        <v>363</v>
      </c>
      <c r="M9" s="428" t="s">
        <v>364</v>
      </c>
      <c r="N9" s="422" t="s">
        <v>365</v>
      </c>
      <c r="O9" s="422" t="s">
        <v>364</v>
      </c>
      <c r="P9" s="422" t="s">
        <v>366</v>
      </c>
      <c r="Q9" s="422" t="s">
        <v>364</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367</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368</v>
      </c>
      <c r="AF12" s="2042" t="s">
        <v>369</v>
      </c>
      <c r="AG12" s="2042" t="s">
        <v>370</v>
      </c>
      <c r="AH12" s="2042" t="s">
        <v>371</v>
      </c>
      <c r="AI12" s="445"/>
      <c r="AM12" s="509"/>
      <c r="AP12" s="498" t="s">
        <v>372</v>
      </c>
      <c r="AQ12" s="498" t="s">
        <v>372</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ED89D-EC32-857E-C0EC-3C39D08057C2}"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343</v>
      </c>
      <c r="I1" s="2038"/>
    </row>
    <row s="1666" customFormat="1" customHeight="1" ht="14.25" hidden="1">
      <c r="C2" s="1650"/>
      <c r="D2" s="2054" t="s">
        <v>108</v>
      </c>
      <c r="E2" s="2056"/>
      <c r="F2" s="1656"/>
      <c r="G2" s="1651" t="s">
        <v>108</v>
      </c>
      <c r="H2" s="1654"/>
      <c r="I2" s="1652"/>
      <c r="L2" s="1653"/>
      <c r="M2" s="1653"/>
      <c r="N2" s="1653"/>
      <c r="O2" s="1653" t="s">
        <v>373</v>
      </c>
      <c r="P2" s="1653"/>
      <c r="Q2" s="1653"/>
      <c r="R2" s="1655" t="s">
        <v>372</v>
      </c>
      <c r="S2" s="1655" t="s">
        <v>372</v>
      </c>
      <c r="T2" s="1653"/>
      <c r="U2" s="1653"/>
    </row>
    <row s="1666" customFormat="1" customHeight="1" ht="14.25" hidden="1">
      <c r="C3" s="1650"/>
      <c r="D3" s="2055"/>
      <c r="E3" s="2057"/>
      <c r="F3" s="403"/>
      <c r="G3" s="867"/>
      <c r="H3" s="867" t="s">
        <v>374</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347</v>
      </c>
      <c r="I5" s="699"/>
      <c r="J5" s="699"/>
      <c r="L5" s="1645"/>
      <c r="M5" s="1645"/>
      <c r="N5" s="1645"/>
      <c r="O5" s="1645"/>
      <c r="P5" s="1645"/>
      <c r="Q5" s="1645"/>
      <c r="R5" s="1645"/>
      <c r="S5" s="1645"/>
      <c r="T5" s="1645"/>
      <c r="U5" s="1645"/>
    </row>
    <row customHeight="1" ht="17.25">
      <c r="C6" s="1539"/>
      <c r="D6" s="1978" t="s">
        <v>375</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289</v>
      </c>
      <c r="E10" s="2040"/>
      <c r="F10" s="2040"/>
      <c r="G10" s="2040"/>
      <c r="H10" s="2040"/>
      <c r="I10" s="2040"/>
      <c r="J10" s="2044" t="s">
        <v>290</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376</v>
      </c>
      <c r="I11" s="1994" t="s">
        <v>377</v>
      </c>
      <c r="J11" s="2044"/>
    </row>
    <row customHeight="1" ht="14.25">
      <c r="C12" s="1539"/>
      <c r="D12" s="1948"/>
      <c r="E12" s="2044"/>
      <c r="F12" s="2019"/>
      <c r="G12" s="2020"/>
      <c r="H12" s="2053"/>
      <c r="I12" s="2053"/>
      <c r="J12" s="2044"/>
    </row>
    <row s="1672" customFormat="1" customHeight="1" ht="11.25">
      <c r="C13" s="496"/>
      <c r="D13" s="497" t="s">
        <v>367</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378</v>
      </c>
      <c r="K14" s="1638"/>
      <c r="R14" s="498" t="s">
        <v>372</v>
      </c>
      <c r="S14" s="498" t="s">
        <v>372</v>
      </c>
    </row>
    <row customHeight="1" ht="14.25">
      <c r="A15" s="1638"/>
      <c r="C15" s="1539"/>
      <c r="D15" s="2055"/>
      <c r="E15" s="2057"/>
      <c r="F15" s="403"/>
      <c r="G15" s="867"/>
      <c r="H15" s="867" t="s">
        <v>374</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81F08-BBFE-67AF-A7BD-7C9D8F986CF5}"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379</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289</v>
      </c>
      <c r="F7" s="2028"/>
      <c r="G7" s="2029"/>
      <c r="H7" s="2029"/>
      <c r="I7" s="2029"/>
      <c r="J7" s="2029"/>
      <c r="K7" s="2029"/>
      <c r="L7" s="2044" t="s">
        <v>290</v>
      </c>
    </row>
    <row customHeight="1" ht="45">
      <c r="D8" s="448"/>
      <c r="E8" s="471" t="s">
        <v>87</v>
      </c>
      <c r="F8" s="821"/>
      <c r="G8" s="463" t="s">
        <v>85</v>
      </c>
      <c r="H8" s="463" t="s">
        <v>86</v>
      </c>
      <c r="I8" s="412" t="s">
        <v>84</v>
      </c>
      <c r="J8" s="412" t="s">
        <v>380</v>
      </c>
      <c r="K8" s="412" t="s">
        <v>381</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382</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383</v>
      </c>
      <c r="Q12" s="514" t="s">
        <v>384</v>
      </c>
      <c r="R12" s="515" t="s">
        <v>385</v>
      </c>
      <c r="S12" s="509" t="s">
        <v>386</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D6E94-E13A-8CF7-41F4-2EA6ABA67D82}"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387</v>
      </c>
    </row>
    <row r="4" s="243" customFormat="1" customHeight="1" ht="15">
      <c r="C4" s="1851"/>
      <c r="D4" s="93"/>
      <c r="E4" s="371"/>
    </row>
    <row r="6" s="1850" customFormat="1" customHeight="1" ht="17.25">
      <c r="A6" s="1850" t="s">
        <v>388</v>
      </c>
    </row>
    <row r="8" s="243" customFormat="1" customHeight="1" ht="17.25">
      <c r="C8" s="1852"/>
      <c r="D8" s="93"/>
      <c r="E8" s="94"/>
    </row>
    <row r="11" s="1850" customFormat="1" customHeight="1" ht="17.25">
      <c r="A11" s="1850" t="s">
        <v>389</v>
      </c>
    </row>
    <row r="13" s="1854" customFormat="1" customHeight="1" ht="15">
      <c r="A13" s="2038">
        <v>1</v>
      </c>
      <c r="B13" s="1161"/>
      <c r="C13" s="799" t="s">
        <v>390</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390</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391</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390</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392</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390</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393</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390</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394</v>
      </c>
    </row>
    <row customHeight="1" ht="11.25"/>
    <row s="453" customFormat="1" customHeight="1" ht="22.5">
      <c r="A35" s="1825"/>
      <c r="B35" s="455"/>
      <c r="C35" s="857"/>
      <c r="D35" s="438"/>
      <c r="E35" s="858"/>
      <c r="F35" s="1847"/>
      <c r="G35" s="1857"/>
      <c r="H35" s="473"/>
    </row>
    <row customHeight="1" ht="11.25"/>
    <row s="1850" customFormat="1" customHeight="1" ht="11.25">
      <c r="A37" s="1850" t="s">
        <v>395</v>
      </c>
    </row>
    <row customHeight="1" ht="11.25"/>
    <row s="453" customFormat="1" customHeight="1" ht="22.5">
      <c r="A39" s="455"/>
      <c r="B39" s="455"/>
      <c r="C39" s="455"/>
      <c r="D39" s="438"/>
      <c r="E39" s="858"/>
      <c r="F39" s="859"/>
      <c r="G39" s="1857"/>
      <c r="H39" s="473"/>
    </row>
    <row r="42" s="1850" customFormat="1" customHeight="1" ht="17.25">
      <c r="A42" s="1850" t="s">
        <v>396</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383</v>
      </c>
      <c r="Q44" s="514" t="s">
        <v>384</v>
      </c>
      <c r="R44" s="515" t="s">
        <v>385</v>
      </c>
      <c r="S44" s="1667" t="s">
        <v>386</v>
      </c>
      <c r="T44" s="1667"/>
      <c r="U44" s="1667"/>
      <c r="V44" s="1667"/>
    </row>
    <row r="46" s="1850" customFormat="1" customHeight="1" ht="11.25">
      <c r="A46" s="1850" t="s">
        <v>397</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372</v>
      </c>
      <c r="AQ48" s="1655" t="s">
        <v>372</v>
      </c>
      <c r="AR48" s="1667"/>
      <c r="AS48" s="1667"/>
    </row>
    <row r="50" s="1850" customFormat="1" customHeight="1" ht="11.25">
      <c r="A50" s="1850" t="s">
        <v>398</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399</v>
      </c>
    </row>
    <row r="56" s="1666" customFormat="1" customHeight="1" ht="14.25">
      <c r="A56" s="331"/>
      <c r="B56" s="1161"/>
      <c r="C56" s="368"/>
      <c r="D56" s="1845"/>
      <c r="E56" s="885"/>
      <c r="F56" s="1860"/>
      <c r="G56" s="0"/>
      <c r="I56" s="1655"/>
      <c r="J56" s="1655"/>
    </row>
    <row r="58" s="1850" customFormat="1" customHeight="1" ht="11.25">
      <c r="A58" s="1850" t="s">
        <v>400</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401</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402</v>
      </c>
    </row>
    <row r="63" s="1850" customFormat="1" customHeight="1" ht="11.25">
      <c r="A63" s="1850" t="s">
        <v>403</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401</v>
      </c>
    </row>
    <row r="67" s="1850" customFormat="1" customHeight="1" ht="11.25">
      <c r="A67" s="1850" t="s">
        <v>404</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367</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405</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406</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407</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408</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405</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409</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410</v>
      </c>
    </row>
    <row r="89" s="1666" customFormat="1" customHeight="1" ht="11.25">
      <c r="A89" s="1167"/>
      <c r="B89" s="1167"/>
      <c r="C89" s="1167"/>
      <c r="D89" s="1161"/>
      <c r="E89" s="1171"/>
      <c r="F89" s="1865"/>
      <c r="G89" s="1866"/>
      <c r="H89" s="2076" t="s">
        <v>108</v>
      </c>
      <c r="I89" s="2077"/>
      <c r="J89" s="2078"/>
      <c r="K89" s="2079"/>
      <c r="L89" s="2068" t="s">
        <v>56</v>
      </c>
      <c r="M89" s="1929"/>
      <c r="N89" s="1180"/>
      <c r="O89" s="1179" t="s">
        <v>367</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405</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406</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411</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412</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413</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414</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415</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416</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417</v>
      </c>
      <c r="F106" s="2137"/>
      <c r="G106" s="2137"/>
      <c r="H106" s="2137"/>
      <c r="I106" s="2137"/>
      <c r="J106" s="2137"/>
      <c r="K106" s="2137"/>
      <c r="L106" s="2137"/>
      <c r="M106" s="2137"/>
      <c r="N106" s="2137"/>
      <c r="O106" s="2137"/>
      <c r="P106" s="2137"/>
      <c r="Q106" s="556">
        <f>SUMIF(T107:T108,"i",Q107:Q108)</f>
        <v>0</v>
      </c>
      <c r="R106" s="1018"/>
      <c r="S106" s="1833" t="s">
        <v>418</v>
      </c>
      <c r="T106" s="714" t="s">
        <v>419</v>
      </c>
      <c r="U106" s="2138">
        <v>1</v>
      </c>
      <c r="V106" s="2138" t="s">
        <v>420</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421</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422</v>
      </c>
      <c r="F109" s="2137"/>
      <c r="G109" s="2137"/>
      <c r="H109" s="2137"/>
      <c r="I109" s="2137"/>
      <c r="J109" s="2137"/>
      <c r="K109" s="2137"/>
      <c r="L109" s="2137"/>
      <c r="M109" s="2137"/>
      <c r="N109" s="2137"/>
      <c r="O109" s="2137"/>
      <c r="P109" s="2137"/>
      <c r="Q109" s="556">
        <f>SUMIF(T110:T111,"i",Q110:Q111)</f>
        <v>0</v>
      </c>
      <c r="R109" s="1018"/>
      <c r="S109" s="1833" t="s">
        <v>423</v>
      </c>
      <c r="T109" s="714" t="s">
        <v>419</v>
      </c>
      <c r="U109" s="2138">
        <v>1</v>
      </c>
      <c r="V109" s="2138" t="s">
        <v>420</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421</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424</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414</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415</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416</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417</v>
      </c>
      <c r="F118" s="2137"/>
      <c r="G118" s="2137"/>
      <c r="H118" s="2137"/>
      <c r="I118" s="2137"/>
      <c r="J118" s="2137"/>
      <c r="K118" s="2137"/>
      <c r="L118" s="2137"/>
      <c r="M118" s="2137"/>
      <c r="N118" s="2137"/>
      <c r="O118" s="2137"/>
      <c r="P118" s="2137"/>
      <c r="Q118" s="556">
        <f>SUMIF(T119:T120,"i",Q119:Q120)</f>
        <v>0</v>
      </c>
      <c r="R118" s="1018"/>
      <c r="S118" s="1833" t="s">
        <v>418</v>
      </c>
      <c r="T118" s="714" t="s">
        <v>419</v>
      </c>
      <c r="U118" s="2138">
        <v>1</v>
      </c>
      <c r="V118" s="2138" t="s">
        <v>420</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421</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419</v>
      </c>
      <c r="U121" s="2138">
        <v>1</v>
      </c>
      <c r="V121" s="2138" t="s">
        <v>420</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425</v>
      </c>
    </row>
    <row r="127" s="2413" customFormat="1" customHeight="1" ht="45">
      <c r="A127" s="1841"/>
      <c r="B127" s="1161"/>
      <c r="C127" s="410"/>
      <c r="D127" s="0"/>
      <c r="E127" s="2128"/>
      <c r="F127" s="1929" t="s">
        <v>108</v>
      </c>
      <c r="G127" s="2131" t="s">
        <v>24</v>
      </c>
      <c r="H127" s="270"/>
      <c r="I127" s="634" t="s">
        <v>108</v>
      </c>
      <c r="J127" s="1842" t="s">
        <v>426</v>
      </c>
      <c r="K127" s="635" t="s">
        <v>427</v>
      </c>
      <c r="L127" s="2045" t="s">
        <v>427</v>
      </c>
      <c r="M127" s="2133"/>
      <c r="N127" s="635" t="s">
        <v>427</v>
      </c>
      <c r="O127" s="635" t="s">
        <v>427</v>
      </c>
      <c r="P127" s="635" t="s">
        <v>427</v>
      </c>
      <c r="Q127" s="636">
        <f>SUM(Q128:Q130)</f>
        <v>0</v>
      </c>
      <c r="R127" s="636">
        <f>IF(R124=0,0,(Q124/R124)*100)</f>
        <v>0</v>
      </c>
      <c r="S127" s="1998"/>
      <c r="T127" s="714" t="s">
        <v>419</v>
      </c>
      <c r="U127" s="0"/>
      <c r="V127" s="0"/>
      <c r="AC127" s="0"/>
    </row>
    <row s="2413" customFormat="1" customHeight="1" ht="11.25">
      <c r="A128" s="1841"/>
      <c r="B128" s="1161"/>
      <c r="C128" s="410"/>
      <c r="D128" s="0"/>
      <c r="E128" s="2129"/>
      <c r="F128" s="1929"/>
      <c r="G128" s="2131"/>
      <c r="H128" s="1948"/>
      <c r="I128" s="2076" t="s">
        <v>428</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429</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430</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428</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429</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431</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432</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265</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266</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267</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432</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265</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266</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432</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265</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432</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433</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265</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266</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267</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265</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266</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265</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434</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435</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436</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437</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267</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8BB1A-B7EE-8718-20CE-0B7FA77CB86A}"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289</v>
      </c>
      <c r="E9" s="2029"/>
      <c r="F9" s="2029"/>
      <c r="G9" s="2156" t="s">
        <v>290</v>
      </c>
    </row>
    <row customHeight="1" ht="14.25">
      <c r="C10" s="76"/>
      <c r="D10" s="85" t="s">
        <v>87</v>
      </c>
      <c r="E10" s="88" t="s">
        <v>291</v>
      </c>
      <c r="F10" s="88" t="s">
        <v>381</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295</v>
      </c>
      <c r="G12" s="131"/>
    </row>
    <row customHeight="1" ht="22.5">
      <c r="A13" s="171"/>
      <c r="C13" s="76"/>
      <c r="D13" s="127" t="s">
        <v>428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295</v>
      </c>
      <c r="G13" s="131"/>
    </row>
    <row customHeight="1" ht="14.25">
      <c r="A14" s="171"/>
      <c r="C14" s="76"/>
      <c r="D14" s="127" t="s">
        <v>438</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439</v>
      </c>
      <c r="F15" s="180"/>
      <c r="G15" s="1990"/>
    </row>
    <row customHeight="1" ht="14.25">
      <c r="A16" s="171"/>
      <c r="C16" s="76"/>
      <c r="D16" s="127" t="s">
        <v>440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295</v>
      </c>
      <c r="G16" s="325"/>
    </row>
    <row customHeight="1" ht="14.25">
      <c r="A17" s="171"/>
      <c r="C17" s="76"/>
      <c r="D17" s="127" t="s">
        <v>441</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6" customFormat="1" customHeight="1" ht="21">
      <c r="A18" s="331"/>
      <c r="B18" s="126"/>
      <c r="C18" s="288"/>
      <c r="D18" s="335"/>
      <c r="E18" s="337" t="s">
        <v>442</v>
      </c>
      <c r="F18" s="326"/>
      <c r="G18" s="1990"/>
      <c r="I18" s="338"/>
      <c r="J18" s="338"/>
    </row>
    <row s="1666" customFormat="1" customHeight="1" ht="256.5" hidden="1">
      <c r="A19" s="331"/>
      <c r="B19" s="415"/>
      <c r="C19" s="368"/>
      <c r="D19" s="883" t="s">
        <v>443</v>
      </c>
      <c r="E19" s="882" t="s">
        <v>444</v>
      </c>
      <c r="F19" s="382"/>
      <c r="G19" s="325" t="s">
        <v>445</v>
      </c>
      <c r="I19" s="498"/>
      <c r="J19" s="498"/>
    </row>
    <row s="1666" customFormat="1" customHeight="1" ht="14.25">
      <c r="A20" s="331"/>
      <c r="B20" s="126"/>
      <c r="C20" s="288"/>
      <c r="D20" s="884">
        <v>2</v>
      </c>
      <c r="E20" s="318" t="s">
        <v>446</v>
      </c>
      <c r="F20" s="177" t="s">
        <v>295</v>
      </c>
      <c r="G20" s="325"/>
      <c r="I20" s="338"/>
      <c r="J20" s="338"/>
    </row>
    <row s="1666" customFormat="1" customHeight="1" ht="18.75" hidden="1">
      <c r="A21" s="331"/>
      <c r="B21" s="126"/>
      <c r="C21" s="288"/>
      <c r="D21" s="321" t="s">
        <v>447</v>
      </c>
      <c r="E21" s="320"/>
      <c r="F21" s="319"/>
      <c r="G21" s="329"/>
      <c r="H21" s="322"/>
      <c r="I21" s="338"/>
      <c r="J21" s="338"/>
    </row>
    <row customHeight="1" ht="15">
      <c r="A22" s="171"/>
      <c r="C22" s="76"/>
      <c r="D22" s="89"/>
      <c r="E22" s="182" t="s">
        <v>448</v>
      </c>
      <c r="F22" s="326"/>
      <c r="G22" s="327"/>
    </row>
    <row s="1666" customFormat="1" customHeight="1" ht="22.5" hidden="1">
      <c r="A23" s="331"/>
      <c r="B23" s="1161"/>
      <c r="C23" s="368"/>
      <c r="D23" s="1704" t="s">
        <v>109</v>
      </c>
      <c r="E23" s="176" t="s">
        <v>449</v>
      </c>
      <c r="F23" s="1701" t="s">
        <v>295</v>
      </c>
      <c r="G23" s="333"/>
      <c r="I23" s="1655"/>
      <c r="J23" s="1655"/>
    </row>
    <row s="1666" customFormat="1" customHeight="1" ht="14.25" hidden="1">
      <c r="A24" s="331"/>
      <c r="B24" s="1161"/>
      <c r="C24" s="368"/>
      <c r="D24" s="1704" t="s">
        <v>450</v>
      </c>
      <c r="E24" s="1703" t="s">
        <v>451</v>
      </c>
      <c r="F24" s="1701" t="s">
        <v>295</v>
      </c>
      <c r="G24" s="325"/>
      <c r="I24" s="1655"/>
      <c r="J24" s="1655"/>
    </row>
    <row s="1666" customFormat="1" customHeight="1" ht="14.25" hidden="1">
      <c r="A25" s="331"/>
      <c r="B25" s="1161"/>
      <c r="C25" s="368"/>
      <c r="D25" s="1704" t="s">
        <v>452</v>
      </c>
      <c r="E25" s="174"/>
      <c r="F25" s="382"/>
      <c r="G25" s="1988" t="s">
        <v>453</v>
      </c>
      <c r="I25" s="1655"/>
      <c r="J25" s="1655"/>
    </row>
    <row s="1666" customFormat="1" customHeight="1" ht="22.5" hidden="1">
      <c r="A26" s="331"/>
      <c r="B26" s="1161"/>
      <c r="C26" s="368"/>
      <c r="D26" s="335"/>
      <c r="E26" s="337" t="s">
        <v>454</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73B76-0D35-5916-F22F-21E9DD742D8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28"/>
      <c r="R6" s="344"/>
      <c r="S6" s="1332">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32">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45372.43078703704</v>
      </c>
      <c r="W30" s="2179"/>
      <c r="X30" s="2179"/>
      <c r="Y30" s="2179"/>
      <c r="Z30" s="2179"/>
      <c r="AA30" s="2179"/>
      <c r="AB30" s="2179"/>
      <c r="AC30" s="314"/>
      <c r="AD30" s="2179" t="str">
        <f>IF(TITLE_DATE_CHANGE_PERIOD="",IF(TITLE_DATE_PR="","",TITLE_DATE_PR),TITLE_DATE_CHANGE_PERIOD)</f>
        <v>45372.43078703704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45372.43078703704</v>
      </c>
      <c r="W34" s="2179"/>
      <c r="X34" s="2179"/>
      <c r="Y34" s="2179"/>
      <c r="Z34" s="2179"/>
      <c r="AA34" s="2179"/>
      <c r="AB34" s="2179"/>
      <c r="AC34" s="314"/>
      <c r="AD34" s="2179" t="str">
        <f>IF(TITLE_DATE_CHANGE_PERIOD="",IF(TITLE_DATE_PR="","",TITLE_DATE_PR),TITLE_DATE_CHANGE_PERIOD)</f>
        <v>45372.43078703704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454" t="s">
        <v>490</v>
      </c>
      <c r="X40" s="2177" t="s">
        <v>491</v>
      </c>
      <c r="Y40" s="2178"/>
      <c r="Z40" s="2177" t="s">
        <v>492</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229" t="s">
        <v>502</v>
      </c>
      <c r="AA41" s="2185" t="s">
        <v>503</v>
      </c>
      <c r="AB41" s="2186"/>
      <c r="AC41" s="2194"/>
      <c r="AD41" s="2176"/>
      <c r="AE41" s="2199"/>
      <c r="AF41" s="1230" t="s">
        <v>500</v>
      </c>
      <c r="AG41" s="1230" t="s">
        <v>501</v>
      </c>
      <c r="AH41" s="1336"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154</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154</v>
      </c>
      <c r="B44" s="1386" t="s">
        <v>155</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154</v>
      </c>
      <c r="B45" s="1386" t="s">
        <v>155</v>
      </c>
      <c r="C45" s="1386" t="s">
        <v>156</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3.25">
      <c r="A46" s="1386" t="s">
        <v>154</v>
      </c>
      <c r="B46" s="1386" t="s">
        <v>155</v>
      </c>
      <c r="C46" s="1386" t="s">
        <v>156</v>
      </c>
      <c r="D46" s="1386" t="s">
        <v>157</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154</v>
      </c>
      <c r="B47" s="1386" t="s">
        <v>155</v>
      </c>
      <c r="C47" s="1386" t="s">
        <v>156</v>
      </c>
      <c r="D47" s="1386" t="s">
        <v>157</v>
      </c>
      <c r="E47" s="2174"/>
      <c r="F47" s="2174"/>
      <c r="G47" s="2174"/>
      <c r="H47" s="2174"/>
      <c r="I47" s="2171" t="str">
        <f>S46&amp;".1"</f>
        <v>....1</v>
      </c>
      <c r="J47" s="1386"/>
      <c r="K47" s="1386"/>
      <c r="L47" s="1387" t="s">
        <v>462</v>
      </c>
      <c r="P47" s="2172">
        <v>1</v>
      </c>
      <c r="Q47" s="1228"/>
      <c r="R47" s="344"/>
      <c r="S47" s="1234"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154</v>
      </c>
      <c r="B48" s="1386" t="s">
        <v>155</v>
      </c>
      <c r="C48" s="1386" t="s">
        <v>156</v>
      </c>
      <c r="D48" s="1386" t="s">
        <v>157</v>
      </c>
      <c r="E48" s="2174"/>
      <c r="F48" s="2174"/>
      <c r="G48" s="2174"/>
      <c r="H48" s="2174"/>
      <c r="I48" s="2201"/>
      <c r="J48" s="2171" t="str">
        <f>I47&amp;".1"</f>
        <v>....1.1</v>
      </c>
      <c r="K48" s="1386"/>
      <c r="L48" s="1387" t="s">
        <v>465</v>
      </c>
      <c r="P48" s="2172"/>
      <c r="Q48" s="2172">
        <v>1</v>
      </c>
      <c r="R48" s="345"/>
      <c r="S48" s="1234"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3.25">
      <c r="A49" s="1386" t="s">
        <v>154</v>
      </c>
      <c r="B49" s="1386" t="s">
        <v>155</v>
      </c>
      <c r="C49" s="1386" t="s">
        <v>156</v>
      </c>
      <c r="D49" s="1386" t="s">
        <v>157</v>
      </c>
      <c r="E49" s="2174"/>
      <c r="F49" s="2174"/>
      <c r="G49" s="2174"/>
      <c r="H49" s="2174"/>
      <c r="I49" s="2201"/>
      <c r="J49" s="2201"/>
      <c r="K49" s="2171" t="str">
        <f>J48&amp;".1"</f>
        <v>....1.1.1</v>
      </c>
      <c r="L49" s="1387" t="s">
        <v>468</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154</v>
      </c>
      <c r="B50" s="1386" t="s">
        <v>155</v>
      </c>
      <c r="C50" s="1386" t="s">
        <v>156</v>
      </c>
      <c r="D50" s="1386" t="s">
        <v>157</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154</v>
      </c>
      <c r="B51" s="1386" t="s">
        <v>155</v>
      </c>
      <c r="C51" s="1386" t="s">
        <v>156</v>
      </c>
      <c r="D51" s="1386" t="s">
        <v>157</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154</v>
      </c>
      <c r="B52" s="1386" t="s">
        <v>155</v>
      </c>
      <c r="C52" s="1386" t="s">
        <v>156</v>
      </c>
      <c r="D52" s="1386" t="s">
        <v>157</v>
      </c>
      <c r="E52" s="2174"/>
      <c r="F52" s="2174"/>
      <c r="G52" s="2174"/>
      <c r="H52" s="2174"/>
      <c r="I52" s="2171"/>
      <c r="J52" s="1386"/>
      <c r="K52" s="1386"/>
      <c r="L52" s="1387"/>
      <c r="P52" s="2172"/>
      <c r="Q52" s="1228"/>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154</v>
      </c>
      <c r="B53" s="1386" t="s">
        <v>155</v>
      </c>
      <c r="C53" s="1386" t="s">
        <v>156</v>
      </c>
      <c r="D53" s="1386" t="s">
        <v>157</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154</v>
      </c>
      <c r="B54" s="1366" t="s">
        <v>155</v>
      </c>
      <c r="C54" s="1366" t="s">
        <v>156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154</v>
      </c>
      <c r="B55" s="1366" t="s">
        <v>155</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154</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505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43388-01BC-C52B-2228-6F2E8EF4179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45372.43078703704</v>
      </c>
      <c r="W30" s="2179"/>
      <c r="X30" s="2179"/>
      <c r="Y30" s="2179"/>
      <c r="Z30" s="2179"/>
      <c r="AA30" s="2179"/>
      <c r="AB30" s="2179"/>
      <c r="AC30" s="314"/>
      <c r="AD30" s="2179" t="str">
        <f>IF(TITLE_DATE_CHANGE_PERIOD="",IF(TITLE_DATE_PR="","",TITLE_DATE_PR),TITLE_DATE_CHANGE_PERIOD)</f>
        <v>45372.43078703704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45372.43078703704</v>
      </c>
      <c r="W34" s="2179"/>
      <c r="X34" s="2179"/>
      <c r="Y34" s="2179"/>
      <c r="Z34" s="2179"/>
      <c r="AA34" s="2179"/>
      <c r="AB34" s="2179"/>
      <c r="AC34" s="314"/>
      <c r="AD34" s="2179" t="str">
        <f>IF(TITLE_DATE_CHANGE_PERIOD="",IF(TITLE_DATE_PR="","",TITLE_DATE_PR),TITLE_DATE_CHANGE_PERIOD)</f>
        <v>45372.43078703704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t="s">
        <v>490</v>
      </c>
      <c r="X40" s="2177" t="s">
        <v>491</v>
      </c>
      <c r="Y40" s="2178"/>
      <c r="Z40" s="2177" t="s">
        <v>510</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160</v>
      </c>
      <c r="B44" s="1386" t="s">
        <v>161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160</v>
      </c>
      <c r="B45" s="1386" t="s">
        <v>161</v>
      </c>
      <c r="C45" s="1386" t="s">
        <v>162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160</v>
      </c>
      <c r="B46" s="1386" t="s">
        <v>161</v>
      </c>
      <c r="C46" s="1386" t="s">
        <v>162</v>
      </c>
      <c r="D46" s="1386" t="s">
        <v>163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160</v>
      </c>
      <c r="B47" s="1386" t="s">
        <v>161</v>
      </c>
      <c r="C47" s="1386" t="s">
        <v>162</v>
      </c>
      <c r="D47" s="1386" t="s">
        <v>163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160</v>
      </c>
      <c r="B48" s="1386" t="s">
        <v>161</v>
      </c>
      <c r="C48" s="1386" t="s">
        <v>162</v>
      </c>
      <c r="D48" s="1386" t="s">
        <v>163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160</v>
      </c>
      <c r="B49" s="1386" t="s">
        <v>161</v>
      </c>
      <c r="C49" s="1386" t="s">
        <v>162</v>
      </c>
      <c r="D49" s="1386" t="s">
        <v>163</v>
      </c>
      <c r="E49" s="2174"/>
      <c r="F49" s="2174"/>
      <c r="G49" s="2174"/>
      <c r="H49" s="2174"/>
      <c r="I49" s="2201"/>
      <c r="J49" s="2201"/>
      <c r="K49" s="2171" t="str">
        <f>J48&amp;".1"</f>
        <v>....1.1.1</v>
      </c>
      <c r="L49" s="1387" t="s">
        <v>468</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160</v>
      </c>
      <c r="B50" s="1386" t="s">
        <v>161</v>
      </c>
      <c r="C50" s="1386" t="s">
        <v>162</v>
      </c>
      <c r="D50" s="1386" t="s">
        <v>163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160</v>
      </c>
      <c r="B51" s="1386" t="s">
        <v>161</v>
      </c>
      <c r="C51" s="1386" t="s">
        <v>162</v>
      </c>
      <c r="D51" s="1386" t="s">
        <v>163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160</v>
      </c>
      <c r="B52" s="1386" t="s">
        <v>161</v>
      </c>
      <c r="C52" s="1386" t="s">
        <v>162</v>
      </c>
      <c r="D52" s="1386" t="s">
        <v>163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160</v>
      </c>
      <c r="B53" s="1386" t="s">
        <v>161</v>
      </c>
      <c r="C53" s="1386" t="s">
        <v>162</v>
      </c>
      <c r="D53" s="1386" t="s">
        <v>163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160</v>
      </c>
      <c r="B54" s="1366" t="s">
        <v>161</v>
      </c>
      <c r="C54" s="1366" t="s">
        <v>162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160</v>
      </c>
      <c r="B55" s="1366" t="s">
        <v>161</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160</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551D6-7368-C4F7-504B-7F177D1E0C3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45372.43078703704</v>
      </c>
      <c r="W30" s="2179"/>
      <c r="X30" s="2179"/>
      <c r="Y30" s="2179"/>
      <c r="Z30" s="2179"/>
      <c r="AA30" s="2179"/>
      <c r="AB30" s="2179"/>
      <c r="AC30" s="314"/>
      <c r="AD30" s="2179" t="str">
        <f>IF(TITLE_DATE_CHANGE_PERIOD="",IF(TITLE_DATE_PR="","",TITLE_DATE_PR),TITLE_DATE_CHANGE_PERIOD)</f>
        <v>45372.43078703704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45372.43078703704</v>
      </c>
      <c r="W34" s="2179"/>
      <c r="X34" s="2179"/>
      <c r="Y34" s="2179"/>
      <c r="Z34" s="2179"/>
      <c r="AA34" s="2179"/>
      <c r="AB34" s="2179"/>
      <c r="AC34" s="314"/>
      <c r="AD34" s="2179" t="str">
        <f>IF(TITLE_DATE_CHANGE_PERIOD="",IF(TITLE_DATE_PR="","",TITLE_DATE_PR),TITLE_DATE_CHANGE_PERIOD)</f>
        <v>45372.43078703704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204"/>
      <c r="Y39" s="2204"/>
      <c r="Z39" s="2190"/>
      <c r="AA39" s="2190"/>
      <c r="AB39" s="2191"/>
      <c r="AC39" s="2192" t="s">
        <v>486</v>
      </c>
      <c r="AD39" s="2189" t="s">
        <v>485</v>
      </c>
      <c r="AE39" s="2190"/>
      <c r="AF39" s="2204"/>
      <c r="AG39" s="2204"/>
      <c r="AH39" s="2190"/>
      <c r="AI39" s="2190"/>
      <c r="AJ39" s="2191"/>
      <c r="AK39" s="2192" t="s">
        <v>487</v>
      </c>
      <c r="AL39" s="2195" t="s">
        <v>488</v>
      </c>
      <c r="AM39" s="1948"/>
    </row>
    <row customHeight="1" ht="23.25">
      <c r="Q40" s="368"/>
      <c r="R40" s="368"/>
      <c r="S40" s="2188"/>
      <c r="T40" s="2029"/>
      <c r="U40" s="1032"/>
      <c r="V40" s="2205" t="s">
        <v>489</v>
      </c>
      <c r="W40" s="2207" t="s">
        <v>490</v>
      </c>
      <c r="X40" s="1399" t="s">
        <v>491</v>
      </c>
      <c r="Y40" s="1399"/>
      <c r="Z40" s="2184" t="s">
        <v>492</v>
      </c>
      <c r="AA40" s="2184"/>
      <c r="AB40" s="2178"/>
      <c r="AC40" s="2193"/>
      <c r="AD40" s="2205" t="s">
        <v>489</v>
      </c>
      <c r="AE40" s="2207" t="s">
        <v>490</v>
      </c>
      <c r="AF40" s="1399" t="s">
        <v>491</v>
      </c>
      <c r="AG40" s="1399"/>
      <c r="AH40" s="2184" t="s">
        <v>492</v>
      </c>
      <c r="AI40" s="2184"/>
      <c r="AJ40" s="2178"/>
      <c r="AK40" s="2193"/>
      <c r="AL40" s="2196"/>
      <c r="AM40" s="1948"/>
    </row>
    <row s="1288" customFormat="1" customHeight="1" ht="23.2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M41" s="1385"/>
      <c r="N41" s="1385"/>
      <c r="O41" s="1385"/>
      <c r="P41" s="1351"/>
      <c r="Q41" s="368"/>
      <c r="R41" s="368"/>
      <c r="S41" s="2188"/>
      <c r="T41" s="2029"/>
      <c r="U41" s="282"/>
      <c r="V41" s="2206"/>
      <c r="W41" s="2208"/>
      <c r="X41" s="1396" t="s">
        <v>500</v>
      </c>
      <c r="Y41" s="1396" t="s">
        <v>501</v>
      </c>
      <c r="Z41" s="1357" t="s">
        <v>502</v>
      </c>
      <c r="AA41" s="2185" t="s">
        <v>503</v>
      </c>
      <c r="AB41" s="2186"/>
      <c r="AC41" s="2194"/>
      <c r="AD41" s="2206"/>
      <c r="AE41" s="2208"/>
      <c r="AF41" s="1396" t="s">
        <v>500</v>
      </c>
      <c r="AG41" s="1396" t="s">
        <v>501</v>
      </c>
      <c r="AH41" s="1357" t="s">
        <v>502</v>
      </c>
      <c r="AI41" s="2185" t="s">
        <v>503</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190</v>
      </c>
      <c r="B44" s="1386" t="s">
        <v>191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190</v>
      </c>
      <c r="B45" s="1386" t="s">
        <v>191</v>
      </c>
      <c r="C45" s="1386" t="s">
        <v>192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190</v>
      </c>
      <c r="B46" s="1386" t="s">
        <v>191</v>
      </c>
      <c r="C46" s="1386" t="s">
        <v>192</v>
      </c>
      <c r="D46" s="1386" t="s">
        <v>193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190</v>
      </c>
      <c r="B47" s="1386" t="s">
        <v>191</v>
      </c>
      <c r="C47" s="1386" t="s">
        <v>192</v>
      </c>
      <c r="D47" s="1386" t="s">
        <v>193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190</v>
      </c>
      <c r="B48" s="1386" t="s">
        <v>191</v>
      </c>
      <c r="C48" s="1386" t="s">
        <v>192</v>
      </c>
      <c r="D48" s="1386" t="s">
        <v>193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190</v>
      </c>
      <c r="B49" s="1386" t="s">
        <v>191</v>
      </c>
      <c r="C49" s="1386" t="s">
        <v>192</v>
      </c>
      <c r="D49" s="1386" t="s">
        <v>193</v>
      </c>
      <c r="E49" s="2174"/>
      <c r="F49" s="2174"/>
      <c r="G49" s="2174"/>
      <c r="H49" s="2174"/>
      <c r="I49" s="2201"/>
      <c r="J49" s="2201"/>
      <c r="K49" s="2171" t="str">
        <f>J48&amp;".1"</f>
        <v>....1.1.1</v>
      </c>
      <c r="L49" s="1387" t="s">
        <v>468</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469</v>
      </c>
      <c r="AN49" s="509">
        <f>STRCHECKDATE(V50:AL50)</f>
      </c>
      <c r="AO49" s="498"/>
      <c r="AP49" s="498" t="str">
        <f>IF(T49="","",T49)</f>
        <v/>
      </c>
      <c r="AQ49" s="498"/>
      <c r="AR49" s="498"/>
    </row>
    <row customHeight="1" ht="0.75">
      <c r="A50" s="1386" t="s">
        <v>190</v>
      </c>
      <c r="B50" s="1386" t="s">
        <v>191</v>
      </c>
      <c r="C50" s="1386" t="s">
        <v>192</v>
      </c>
      <c r="D50" s="1386" t="s">
        <v>193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190</v>
      </c>
      <c r="B51" s="1386" t="s">
        <v>191</v>
      </c>
      <c r="C51" s="1386" t="s">
        <v>192</v>
      </c>
      <c r="D51" s="1386" t="s">
        <v>193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190</v>
      </c>
      <c r="B52" s="1386" t="s">
        <v>191</v>
      </c>
      <c r="C52" s="1386" t="s">
        <v>192</v>
      </c>
      <c r="D52" s="1386" t="s">
        <v>193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190</v>
      </c>
      <c r="B53" s="1386" t="s">
        <v>191</v>
      </c>
      <c r="C53" s="1386" t="s">
        <v>192</v>
      </c>
      <c r="D53" s="1386" t="s">
        <v>193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190</v>
      </c>
      <c r="B54" s="1366" t="s">
        <v>191</v>
      </c>
      <c r="C54" s="1366" t="s">
        <v>192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190</v>
      </c>
      <c r="B55" s="1366" t="s">
        <v>191</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190</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6C91D-6AF1-ACF8-1375-7C6F52E6A78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45372.43078703704</v>
      </c>
      <c r="W30" s="2179"/>
      <c r="X30" s="2179"/>
      <c r="Y30" s="2179"/>
      <c r="Z30" s="2179"/>
      <c r="AA30" s="2179"/>
      <c r="AB30" s="2179"/>
      <c r="AC30" s="314"/>
      <c r="AD30" s="2179" t="str">
        <f>IF(TITLE_DATE_CHANGE_PERIOD="",IF(TITLE_DATE_PR="","",TITLE_DATE_PR),TITLE_DATE_CHANGE_PERIOD)</f>
        <v>45372.43078703704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45372.43078703704</v>
      </c>
      <c r="W34" s="2179"/>
      <c r="X34" s="2179"/>
      <c r="Y34" s="2179"/>
      <c r="Z34" s="2179"/>
      <c r="AA34" s="2179"/>
      <c r="AB34" s="2179"/>
      <c r="AC34" s="314"/>
      <c r="AD34" s="2179" t="str">
        <f>IF(TITLE_DATE_CHANGE_PERIOD="",IF(TITLE_DATE_PR="","",TITLE_DATE_PR),TITLE_DATE_CHANGE_PERIOD)</f>
        <v>45372.43078703704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166</v>
      </c>
      <c r="B44" s="1386" t="s">
        <v>167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166</v>
      </c>
      <c r="B45" s="1386" t="s">
        <v>167</v>
      </c>
      <c r="C45" s="1386" t="s">
        <v>168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166</v>
      </c>
      <c r="B46" s="1386" t="s">
        <v>167</v>
      </c>
      <c r="C46" s="1386" t="s">
        <v>168</v>
      </c>
      <c r="D46" s="1386" t="s">
        <v>169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166</v>
      </c>
      <c r="B47" s="1366" t="s">
        <v>167</v>
      </c>
      <c r="C47" s="1366" t="s">
        <v>168</v>
      </c>
      <c r="D47" s="1366" t="s">
        <v>169</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166</v>
      </c>
      <c r="B48" s="1386" t="s">
        <v>167</v>
      </c>
      <c r="C48" s="1386" t="s">
        <v>168</v>
      </c>
      <c r="D48" s="1386" t="s">
        <v>169</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166</v>
      </c>
      <c r="B49" s="1386" t="s">
        <v>167</v>
      </c>
      <c r="C49" s="1386" t="s">
        <v>168</v>
      </c>
      <c r="D49" s="1386" t="s">
        <v>169</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166</v>
      </c>
      <c r="B50" s="1386" t="s">
        <v>167</v>
      </c>
      <c r="C50" s="1386" t="s">
        <v>168</v>
      </c>
      <c r="D50" s="1386" t="s">
        <v>169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166</v>
      </c>
      <c r="B51" s="1386" t="s">
        <v>167</v>
      </c>
      <c r="C51" s="1386" t="s">
        <v>168</v>
      </c>
      <c r="D51" s="1386" t="s">
        <v>169</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166</v>
      </c>
      <c r="B52" s="1386" t="s">
        <v>167</v>
      </c>
      <c r="C52" s="1386" t="s">
        <v>168</v>
      </c>
      <c r="D52" s="1386" t="s">
        <v>169</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166</v>
      </c>
      <c r="B53" s="1386" t="s">
        <v>167</v>
      </c>
      <c r="C53" s="1386" t="s">
        <v>168</v>
      </c>
      <c r="D53" s="1386" t="s">
        <v>169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166</v>
      </c>
      <c r="B54" s="1366" t="s">
        <v>167</v>
      </c>
      <c r="C54" s="1366" t="s">
        <v>168</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166</v>
      </c>
      <c r="B55" s="1366" t="s">
        <v>167</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166</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92A88-82B7-C341-132A-50E263044D2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45372.43078703704</v>
      </c>
      <c r="W30" s="2179"/>
      <c r="X30" s="2179"/>
      <c r="Y30" s="2179"/>
      <c r="Z30" s="2179"/>
      <c r="AA30" s="2179"/>
      <c r="AB30" s="2179"/>
      <c r="AC30" s="314"/>
      <c r="AD30" s="2179" t="str">
        <f>IF(TITLE_DATE_CHANGE_PERIOD="",IF(TITLE_DATE_PR="","",TITLE_DATE_PR),TITLE_DATE_CHANGE_PERIOD)</f>
        <v>45372.43078703704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45372.43078703704</v>
      </c>
      <c r="W34" s="2179"/>
      <c r="X34" s="2179"/>
      <c r="Y34" s="2179"/>
      <c r="Z34" s="2179"/>
      <c r="AA34" s="2179"/>
      <c r="AB34" s="2179"/>
      <c r="AC34" s="314"/>
      <c r="AD34" s="2179" t="str">
        <f>IF(TITLE_DATE_CHANGE_PERIOD="",IF(TITLE_DATE_PR="","",TITLE_DATE_PR),TITLE_DATE_CHANGE_PERIOD)</f>
        <v>45372.43078703704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178</v>
      </c>
      <c r="B44" s="1386" t="s">
        <v>179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178</v>
      </c>
      <c r="B45" s="1386" t="s">
        <v>179</v>
      </c>
      <c r="C45" s="1386" t="s">
        <v>180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178</v>
      </c>
      <c r="B46" s="1386" t="s">
        <v>179</v>
      </c>
      <c r="C46" s="1386" t="s">
        <v>180</v>
      </c>
      <c r="D46" s="1386" t="s">
        <v>181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178</v>
      </c>
      <c r="B47" s="1366" t="s">
        <v>179</v>
      </c>
      <c r="C47" s="1366" t="s">
        <v>180</v>
      </c>
      <c r="D47" s="1366" t="s">
        <v>181</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178</v>
      </c>
      <c r="B48" s="1386" t="s">
        <v>179</v>
      </c>
      <c r="C48" s="1386" t="s">
        <v>180</v>
      </c>
      <c r="D48" s="1386" t="s">
        <v>181</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178</v>
      </c>
      <c r="B49" s="1386" t="s">
        <v>179</v>
      </c>
      <c r="C49" s="1386" t="s">
        <v>180</v>
      </c>
      <c r="D49" s="1386" t="s">
        <v>181</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178</v>
      </c>
      <c r="B50" s="1386" t="s">
        <v>179</v>
      </c>
      <c r="C50" s="1386" t="s">
        <v>180</v>
      </c>
      <c r="D50" s="1386" t="s">
        <v>181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178</v>
      </c>
      <c r="B51" s="1386" t="s">
        <v>179</v>
      </c>
      <c r="C51" s="1386" t="s">
        <v>180</v>
      </c>
      <c r="D51" s="1386" t="s">
        <v>181</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178</v>
      </c>
      <c r="B52" s="1386" t="s">
        <v>179</v>
      </c>
      <c r="C52" s="1386" t="s">
        <v>180</v>
      </c>
      <c r="D52" s="1386" t="s">
        <v>181</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178</v>
      </c>
      <c r="B53" s="1386" t="s">
        <v>179</v>
      </c>
      <c r="C53" s="1386" t="s">
        <v>180</v>
      </c>
      <c r="D53" s="1386" t="s">
        <v>181</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178</v>
      </c>
      <c r="B54" s="1366" t="s">
        <v>179</v>
      </c>
      <c r="C54" s="1366" t="s">
        <v>180</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178</v>
      </c>
      <c r="B55" s="1366" t="s">
        <v>179</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178</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EFC8E-C5FD-584A-9A85-4E2164B8650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45372.43078703704</v>
      </c>
      <c r="W30" s="2179"/>
      <c r="X30" s="2179"/>
      <c r="Y30" s="2179"/>
      <c r="Z30" s="2179"/>
      <c r="AA30" s="2179"/>
      <c r="AB30" s="2179"/>
      <c r="AC30" s="314"/>
      <c r="AD30" s="2179" t="str">
        <f>IF(TITLE_DATE_CHANGE_PERIOD="",IF(TITLE_DATE_PR="","",TITLE_DATE_PR),TITLE_DATE_CHANGE_PERIOD)</f>
        <v>45372.43078703704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45372.43078703704</v>
      </c>
      <c r="W34" s="2179"/>
      <c r="X34" s="2179"/>
      <c r="Y34" s="2179"/>
      <c r="Z34" s="2179"/>
      <c r="AA34" s="2179"/>
      <c r="AB34" s="2179"/>
      <c r="AC34" s="314"/>
      <c r="AD34" s="2179" t="str">
        <f>IF(TITLE_DATE_CHANGE_PERIOD="",IF(TITLE_DATE_PR="","",TITLE_DATE_PR),TITLE_DATE_CHANGE_PERIOD)</f>
        <v>45372.43078703704</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184</v>
      </c>
      <c r="B44" s="1386" t="s">
        <v>185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184</v>
      </c>
      <c r="B45" s="1386" t="s">
        <v>185</v>
      </c>
      <c r="C45" s="1386" t="s">
        <v>186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184</v>
      </c>
      <c r="B46" s="1386" t="s">
        <v>185</v>
      </c>
      <c r="C46" s="1386" t="s">
        <v>186</v>
      </c>
      <c r="D46" s="1386" t="s">
        <v>187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184</v>
      </c>
      <c r="B47" s="1366" t="s">
        <v>185</v>
      </c>
      <c r="C47" s="1366" t="s">
        <v>186</v>
      </c>
      <c r="D47" s="1366" t="s">
        <v>187</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184</v>
      </c>
      <c r="B48" s="1386" t="s">
        <v>185</v>
      </c>
      <c r="C48" s="1386" t="s">
        <v>186</v>
      </c>
      <c r="D48" s="1386" t="s">
        <v>187</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184</v>
      </c>
      <c r="B49" s="1386" t="s">
        <v>185</v>
      </c>
      <c r="C49" s="1386" t="s">
        <v>186</v>
      </c>
      <c r="D49" s="1386" t="s">
        <v>187</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
      <c r="A50" s="1386" t="s">
        <v>184</v>
      </c>
      <c r="B50" s="1386" t="s">
        <v>185</v>
      </c>
      <c r="C50" s="1386" t="s">
        <v>186</v>
      </c>
      <c r="D50" s="1386" t="s">
        <v>187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184</v>
      </c>
      <c r="B51" s="1386" t="s">
        <v>185</v>
      </c>
      <c r="C51" s="1386" t="s">
        <v>186</v>
      </c>
      <c r="D51" s="1386" t="s">
        <v>187</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184</v>
      </c>
      <c r="B52" s="1386" t="s">
        <v>185</v>
      </c>
      <c r="C52" s="1386" t="s">
        <v>186</v>
      </c>
      <c r="D52" s="1386" t="s">
        <v>187</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184</v>
      </c>
      <c r="B53" s="1386" t="s">
        <v>185</v>
      </c>
      <c r="C53" s="1386" t="s">
        <v>186</v>
      </c>
      <c r="D53" s="1386" t="s">
        <v>187</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184</v>
      </c>
      <c r="B54" s="1366" t="s">
        <v>185</v>
      </c>
      <c r="C54" s="1366" t="s">
        <v>186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184</v>
      </c>
      <c r="B55" s="1366" t="s">
        <v>185</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184</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B4AF7-241E-3041-388A-D40A6CFD3C77}"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455</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456</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457</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458</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459</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460</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461</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462</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465</v>
      </c>
      <c r="N7" s="507"/>
      <c r="O7" s="315"/>
      <c r="Q7" s="2172"/>
      <c r="R7" s="2172">
        <v>1</v>
      </c>
      <c r="S7" s="516"/>
      <c r="T7" s="345"/>
      <c r="U7" s="1359">
        <f>$J7</f>
      </c>
      <c r="V7" s="267" t="s">
        <v>466</v>
      </c>
      <c r="W7" s="280"/>
      <c r="X7" s="2160"/>
      <c r="Y7" s="2161"/>
      <c r="Z7" s="2161"/>
      <c r="AA7" s="2161"/>
      <c r="AB7" s="2161"/>
      <c r="AC7" s="2056"/>
      <c r="AD7" s="2056"/>
      <c r="AE7" s="2056"/>
      <c r="AF7" s="2215"/>
      <c r="AG7" s="2160"/>
      <c r="AH7" s="2161"/>
      <c r="AI7" s="2161"/>
      <c r="AJ7" s="2161"/>
      <c r="AK7" s="2161"/>
      <c r="AL7" s="2161"/>
      <c r="AM7" s="2161"/>
      <c r="AN7" s="2161"/>
      <c r="AO7" s="2161"/>
      <c r="AP7" s="2162"/>
      <c r="AQ7" s="1279" t="s">
        <v>467</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468</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518</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519</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520</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470</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471</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432</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265</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266</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473</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474</v>
      </c>
      <c r="Q26" s="1385"/>
      <c r="R26" s="1394"/>
      <c r="S26" s="1394"/>
      <c r="T26" s="1394"/>
      <c r="U26" s="727"/>
      <c r="V26" s="1161" t="s">
        <v>475</v>
      </c>
      <c r="AD26" s="166" t="s">
        <v>476</v>
      </c>
      <c r="AF26" s="166" t="s">
        <v>477</v>
      </c>
      <c r="AG26" s="1161" t="s">
        <v>475</v>
      </c>
      <c r="AM26" s="166" t="s">
        <v>478</v>
      </c>
      <c r="AO26" s="166" t="s">
        <v>477</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479</v>
      </c>
      <c r="V34" s="2165"/>
      <c r="W34" s="1395"/>
      <c r="X34" s="2179" t="str">
        <f>IF(TITLE_DATE_CHANGE_PERIOD="",IF(TITLE_DATE_PR="","",TITLE_DATE_PR),TITLE_DATE_CHANGE_PERIOD)</f>
        <v>45372.43078703704</v>
      </c>
      <c r="Y34" s="2179"/>
      <c r="Z34" s="2179"/>
      <c r="AA34" s="2179"/>
      <c r="AB34" s="2179"/>
      <c r="AC34" s="2179"/>
      <c r="AD34" s="2179"/>
      <c r="AE34" s="2179"/>
      <c r="AF34" s="314"/>
      <c r="AG34" s="2179" t="str">
        <f>IF(TITLE_DATE_CHANGE_PERIOD="",IF(TITLE_DATE_PR="","",TITLE_DATE_PR),TITLE_DATE_CHANGE_PERIOD)</f>
        <v>45372.43078703704</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480</v>
      </c>
      <c r="V35" s="2165"/>
      <c r="W35" s="1395"/>
      <c r="X35" s="2166" t="str">
        <f>IF(TITLE_NUMBER_PR_CHANGE="",IF(TITLE_NUMBER_PR="","",TITLE_NUMBER_PR),TITLE_NUMBER_PR_CHANGE)</f>
        <v>14/3</v>
      </c>
      <c r="Y35" s="2166"/>
      <c r="Z35" s="2166"/>
      <c r="AA35" s="2166"/>
      <c r="AB35" s="2166"/>
      <c r="AC35" s="2166"/>
      <c r="AD35" s="2166"/>
      <c r="AE35" s="2166"/>
      <c r="AF35" s="314"/>
      <c r="AG35" s="2166" t="str">
        <f>IF(TITLE_NUMBER_PR_CHANGE="",IF(TITLE_NUMBER_PR="","",TITLE_NUMBER_PR),TITLE_NUMBER_PR_CHANGE)</f>
        <v>14/3</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481</v>
      </c>
      <c r="V38" s="2165"/>
      <c r="W38" s="1395"/>
      <c r="X38" s="2179" t="str">
        <f>IF(TITLE_DATE_CHANGE_PERIOD="",IF(TITLE_DATE_PR="","",TITLE_DATE_PR),TITLE_DATE_CHANGE_PERIOD)</f>
        <v>45372.43078703704</v>
      </c>
      <c r="Y38" s="2179"/>
      <c r="Z38" s="2179"/>
      <c r="AA38" s="2179"/>
      <c r="AB38" s="2179"/>
      <c r="AC38" s="2179"/>
      <c r="AD38" s="2179"/>
      <c r="AE38" s="2179"/>
      <c r="AF38" s="314"/>
      <c r="AG38" s="2179" t="str">
        <f>IF(TITLE_DATE_CHANGE_PERIOD="",IF(TITLE_DATE_PR="","",TITLE_DATE_PR),TITLE_DATE_CHANGE_PERIOD)</f>
        <v>45372.43078703704</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482</v>
      </c>
      <c r="V39" s="2165"/>
      <c r="W39" s="1395"/>
      <c r="X39" s="2166" t="str">
        <f>IF(TITLE_NUMBER_PR_CHANGE="",IF(TITLE_NUMBER_PR="","",TITLE_NUMBER_PR),TITLE_NUMBER_PR_CHANGE)</f>
        <v>14/3</v>
      </c>
      <c r="Y39" s="2166"/>
      <c r="Z39" s="2166"/>
      <c r="AA39" s="2166"/>
      <c r="AB39" s="2166"/>
      <c r="AC39" s="2166"/>
      <c r="AD39" s="2166"/>
      <c r="AE39" s="2166"/>
      <c r="AF39" s="314"/>
      <c r="AG39" s="2166" t="str">
        <f>IF(TITLE_NUMBER_PR_CHANGE="",IF(TITLE_NUMBER_PR="","",TITLE_NUMBER_PR),TITLE_NUMBER_PR_CHANGE)</f>
        <v>14/3</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483</v>
      </c>
      <c r="AG40" s="314"/>
      <c r="AH40" s="314"/>
      <c r="AI40" s="314"/>
      <c r="AJ40" s="314"/>
      <c r="AK40" s="314"/>
      <c r="AL40" s="314"/>
      <c r="AM40" s="314"/>
      <c r="AN40" s="314"/>
      <c r="AO40" s="259" t="s">
        <v>483</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289</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290</v>
      </c>
    </row>
    <row customHeight="1" ht="14.25">
      <c r="R43" s="368"/>
      <c r="S43" s="368"/>
      <c r="T43" s="368"/>
      <c r="U43" s="2188" t="s">
        <v>87</v>
      </c>
      <c r="V43" s="2029" t="s">
        <v>484</v>
      </c>
      <c r="W43" s="281"/>
      <c r="X43" s="2189" t="s">
        <v>485</v>
      </c>
      <c r="Y43" s="2204"/>
      <c r="Z43" s="2204"/>
      <c r="AA43" s="2204"/>
      <c r="AB43" s="2204"/>
      <c r="AC43" s="2190"/>
      <c r="AD43" s="2190"/>
      <c r="AE43" s="2191"/>
      <c r="AF43" s="2192" t="s">
        <v>486</v>
      </c>
      <c r="AG43" s="2189" t="s">
        <v>485</v>
      </c>
      <c r="AH43" s="2204"/>
      <c r="AI43" s="2204"/>
      <c r="AJ43" s="2204"/>
      <c r="AK43" s="2204"/>
      <c r="AL43" s="2190"/>
      <c r="AM43" s="2190"/>
      <c r="AN43" s="2191"/>
      <c r="AO43" s="2192" t="s">
        <v>487</v>
      </c>
      <c r="AP43" s="2195" t="s">
        <v>488</v>
      </c>
      <c r="AQ43" s="1948"/>
    </row>
    <row customHeight="1" ht="33.75">
      <c r="R44" s="368"/>
      <c r="S44" s="368"/>
      <c r="T44" s="368"/>
      <c r="U44" s="2188"/>
      <c r="V44" s="2029"/>
      <c r="W44" s="1032"/>
      <c r="X44" s="2207" t="s">
        <v>521</v>
      </c>
      <c r="Y44" s="2219" t="s">
        <v>522</v>
      </c>
      <c r="Z44" s="2219"/>
      <c r="AA44" s="2219"/>
      <c r="AB44" s="2219"/>
      <c r="AC44" s="2207" t="s">
        <v>492</v>
      </c>
      <c r="AD44" s="2455"/>
      <c r="AE44" s="2221"/>
      <c r="AF44" s="2193"/>
      <c r="AG44" s="2207" t="s">
        <v>521</v>
      </c>
      <c r="AH44" s="2219" t="s">
        <v>522</v>
      </c>
      <c r="AI44" s="2219"/>
      <c r="AJ44" s="2219"/>
      <c r="AK44" s="2219"/>
      <c r="AL44" s="2207" t="s">
        <v>492</v>
      </c>
      <c r="AM44" s="2455"/>
      <c r="AN44" s="2221"/>
      <c r="AO44" s="2193"/>
      <c r="AP44" s="2196"/>
      <c r="AQ44" s="1948"/>
    </row>
    <row customHeight="1" ht="14.25">
      <c r="R45" s="368"/>
      <c r="S45" s="368"/>
      <c r="T45" s="368"/>
      <c r="U45" s="2188"/>
      <c r="V45" s="2029"/>
      <c r="W45" s="1032"/>
      <c r="X45" s="2232"/>
      <c r="Y45" s="2224" t="s">
        <v>523</v>
      </c>
      <c r="Z45" s="2185" t="s">
        <v>524</v>
      </c>
      <c r="AA45" s="2227"/>
      <c r="AB45" s="2186"/>
      <c r="AC45" s="2208"/>
      <c r="AD45" s="2456"/>
      <c r="AE45" s="2223"/>
      <c r="AF45" s="2193"/>
      <c r="AG45" s="2232"/>
      <c r="AH45" s="2224" t="s">
        <v>523</v>
      </c>
      <c r="AI45" s="2185" t="s">
        <v>524</v>
      </c>
      <c r="AJ45" s="2227"/>
      <c r="AK45" s="2186"/>
      <c r="AL45" s="2208"/>
      <c r="AM45" s="2456"/>
      <c r="AN45" s="2223"/>
      <c r="AO45" s="2193"/>
      <c r="AP45" s="2196"/>
      <c r="AQ45" s="1948"/>
    </row>
    <row customHeight="1" ht="25.5">
      <c r="R46" s="368"/>
      <c r="S46" s="368"/>
      <c r="T46" s="368"/>
      <c r="U46" s="2188"/>
      <c r="V46" s="2029"/>
      <c r="W46" s="1032"/>
      <c r="X46" s="2232"/>
      <c r="Y46" s="2457"/>
      <c r="Z46" s="2224" t="s">
        <v>525</v>
      </c>
      <c r="AA46" s="2185" t="s">
        <v>526</v>
      </c>
      <c r="AB46" s="2186"/>
      <c r="AC46" s="2224" t="s">
        <v>502</v>
      </c>
      <c r="AD46" s="2228" t="s">
        <v>503</v>
      </c>
      <c r="AE46" s="2229"/>
      <c r="AF46" s="2193"/>
      <c r="AG46" s="2232"/>
      <c r="AH46" s="2457"/>
      <c r="AI46" s="2224" t="s">
        <v>525</v>
      </c>
      <c r="AJ46" s="2185" t="s">
        <v>526</v>
      </c>
      <c r="AK46" s="2186"/>
      <c r="AL46" s="2224" t="s">
        <v>502</v>
      </c>
      <c r="AM46" s="2228" t="s">
        <v>503</v>
      </c>
      <c r="AN46" s="2229"/>
      <c r="AO46" s="2193"/>
      <c r="AP46" s="2196"/>
      <c r="AQ46" s="1948"/>
    </row>
    <row customHeight="1" ht="62.25">
      <c r="A47" s="1281"/>
      <c r="B47" s="1281" t="s">
        <v>134</v>
      </c>
      <c r="C47" s="1281" t="s">
        <v>135</v>
      </c>
      <c r="D47" s="1281" t="s">
        <v>136</v>
      </c>
      <c r="E47" s="1333" t="s">
        <v>493</v>
      </c>
      <c r="F47" s="1333" t="s">
        <v>494</v>
      </c>
      <c r="G47" s="1333" t="s">
        <v>495</v>
      </c>
      <c r="H47" s="1333" t="s">
        <v>496</v>
      </c>
      <c r="I47" s="1333" t="s">
        <v>497</v>
      </c>
      <c r="J47" s="1333" t="s">
        <v>498</v>
      </c>
      <c r="K47" s="1333" t="s">
        <v>499</v>
      </c>
      <c r="L47" s="1333" t="s">
        <v>527</v>
      </c>
      <c r="M47" s="1333" t="s">
        <v>474</v>
      </c>
      <c r="R47" s="368"/>
      <c r="S47" s="368"/>
      <c r="T47" s="368"/>
      <c r="U47" s="2188"/>
      <c r="V47" s="2029"/>
      <c r="W47" s="282"/>
      <c r="X47" s="2208"/>
      <c r="Y47" s="2226"/>
      <c r="Z47" s="2226"/>
      <c r="AA47" s="1230" t="s">
        <v>528</v>
      </c>
      <c r="AB47" s="1230" t="s">
        <v>529</v>
      </c>
      <c r="AC47" s="2226"/>
      <c r="AD47" s="2230"/>
      <c r="AE47" s="2231"/>
      <c r="AF47" s="2194"/>
      <c r="AG47" s="2208"/>
      <c r="AH47" s="2226"/>
      <c r="AI47" s="2226"/>
      <c r="AJ47" s="1230" t="s">
        <v>528</v>
      </c>
      <c r="AK47" s="1230" t="s">
        <v>529</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172</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172</v>
      </c>
      <c r="B50" s="1289" t="s">
        <v>173</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456</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457</v>
      </c>
      <c r="AS50" s="498"/>
      <c r="AT50" s="498" t="str">
        <f>IF(V50="","",V50)</f>
        <v>Территория действия тарифа</v>
      </c>
      <c r="AU50" s="498"/>
      <c r="AV50" s="498"/>
    </row>
    <row customHeight="1" ht="22.5">
      <c r="A51" s="1289" t="s">
        <v>172</v>
      </c>
      <c r="B51" s="1289" t="s">
        <v>173</v>
      </c>
      <c r="C51" s="1289" t="s">
        <v>174</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458</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459</v>
      </c>
      <c r="AS51" s="498"/>
      <c r="AT51" s="498" t="str">
        <f>IF(V51="","",V51)</f>
        <v>Наименование системы теплоснабжения </v>
      </c>
      <c r="AU51" s="498"/>
      <c r="AV51" s="498"/>
    </row>
    <row customHeight="1" ht="21">
      <c r="A52" s="1289" t="s">
        <v>172</v>
      </c>
      <c r="B52" s="1289" t="s">
        <v>173</v>
      </c>
      <c r="C52" s="1289" t="s">
        <v>174</v>
      </c>
      <c r="D52" s="1289" t="s">
        <v>175</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460</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461</v>
      </c>
      <c r="AS52" s="498"/>
      <c r="AT52" s="498" t="str">
        <f>IF(V52="","",V52)</f>
        <v>Источник тепловой энергии  </v>
      </c>
      <c r="AU52" s="498"/>
      <c r="AV52" s="498"/>
    </row>
    <row s="1673" customFormat="1" customHeight="1" ht="0">
      <c r="A53" s="1398" t="s">
        <v>172</v>
      </c>
      <c r="B53" s="1398" t="s">
        <v>173</v>
      </c>
      <c r="C53" s="1398" t="s">
        <v>174</v>
      </c>
      <c r="D53" s="1398" t="s">
        <v>175</v>
      </c>
      <c r="E53" s="2214"/>
      <c r="F53" s="2214"/>
      <c r="G53" s="2214"/>
      <c r="H53" s="2218"/>
      <c r="I53" s="1948" t="str">
        <f>U52&amp;".1"</f>
        <v>....1</v>
      </c>
      <c r="J53" s="1398"/>
      <c r="K53" s="1398"/>
      <c r="L53" s="1398"/>
      <c r="M53" s="1404" t="s">
        <v>462</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172</v>
      </c>
      <c r="B54" s="1289" t="s">
        <v>173</v>
      </c>
      <c r="C54" s="1289" t="s">
        <v>174</v>
      </c>
      <c r="D54" s="1289" t="s">
        <v>175</v>
      </c>
      <c r="E54" s="2214"/>
      <c r="F54" s="2214"/>
      <c r="G54" s="2214"/>
      <c r="H54" s="2218"/>
      <c r="I54" s="1922"/>
      <c r="J54" s="1948" t="str">
        <f>I53&amp;".1"</f>
        <v>....1.1</v>
      </c>
      <c r="K54" s="1289"/>
      <c r="L54" s="1289"/>
      <c r="M54" s="1333" t="s">
        <v>465</v>
      </c>
      <c r="Q54" s="2172"/>
      <c r="R54" s="2172">
        <v>1</v>
      </c>
      <c r="S54" s="516"/>
      <c r="T54" s="345"/>
      <c r="U54" s="1359" t="str">
        <f>$J54</f>
        <v>....1.1</v>
      </c>
      <c r="V54" s="267" t="s">
        <v>466</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467</v>
      </c>
      <c r="AS54" s="498"/>
      <c r="AT54" s="498" t="str">
        <f>IF(V54="","",V54)</f>
        <v>Группа потребителей</v>
      </c>
      <c r="AU54" s="498"/>
      <c r="AV54" s="498"/>
    </row>
    <row customHeight="1" ht="21">
      <c r="A55" s="1289" t="s">
        <v>172</v>
      </c>
      <c r="B55" s="1289" t="s">
        <v>173</v>
      </c>
      <c r="C55" s="1289" t="s">
        <v>174</v>
      </c>
      <c r="D55" s="1289" t="s">
        <v>175</v>
      </c>
      <c r="E55" s="2214"/>
      <c r="F55" s="2214"/>
      <c r="G55" s="2214"/>
      <c r="H55" s="2218"/>
      <c r="I55" s="1922"/>
      <c r="J55" s="1922"/>
      <c r="K55" s="1948" t="str">
        <f>J54&amp;".1"</f>
        <v>....1.1.1</v>
      </c>
      <c r="L55" s="119"/>
      <c r="M55" s="1333" t="s">
        <v>468</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518</v>
      </c>
      <c r="AR55" s="509">
        <f>STRCHECKDATE(X57:AP57)</f>
      </c>
      <c r="AS55" s="498"/>
      <c r="AT55" s="498" t="str">
        <f>IF(V55="","",V55)</f>
        <v/>
      </c>
      <c r="AU55" s="498"/>
      <c r="AV55" s="498"/>
    </row>
    <row customHeight="1" ht="11.25">
      <c r="A56" s="1289" t="s">
        <v>172</v>
      </c>
      <c r="B56" s="1289" t="s">
        <v>173</v>
      </c>
      <c r="C56" s="1289" t="s">
        <v>174</v>
      </c>
      <c r="D56" s="1289" t="s">
        <v>175</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519</v>
      </c>
      <c r="AR56" s="509">
        <f>STRCHECKDATE(X58:AP58)</f>
      </c>
      <c r="AS56" s="498"/>
      <c r="AT56" s="498" t="str">
        <f>IF(V56="","",V56)</f>
        <v/>
      </c>
      <c r="AU56" s="498"/>
      <c r="AV56" s="498"/>
    </row>
    <row customHeight="1" ht="0">
      <c r="A57" s="1289" t="s">
        <v>172</v>
      </c>
      <c r="B57" s="1289" t="s">
        <v>173</v>
      </c>
      <c r="C57" s="1289" t="s">
        <v>174</v>
      </c>
      <c r="D57" s="1289" t="s">
        <v>175</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172</v>
      </c>
      <c r="B58" s="1289" t="s">
        <v>173</v>
      </c>
      <c r="C58" s="1289" t="s">
        <v>174</v>
      </c>
      <c r="D58" s="1289" t="s">
        <v>175</v>
      </c>
      <c r="E58" s="2214"/>
      <c r="F58" s="2214"/>
      <c r="G58" s="2214"/>
      <c r="H58" s="2218"/>
      <c r="I58" s="1922"/>
      <c r="J58" s="1922"/>
      <c r="K58" s="1948"/>
      <c r="L58" s="1289"/>
      <c r="M58" s="1333"/>
      <c r="Q58" s="2172"/>
      <c r="R58" s="2172"/>
      <c r="S58" s="1354"/>
      <c r="T58" s="344"/>
      <c r="U58" s="1301"/>
      <c r="V58" s="269" t="s">
        <v>520</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172</v>
      </c>
      <c r="B59" s="1289" t="s">
        <v>173</v>
      </c>
      <c r="C59" s="1289" t="s">
        <v>174</v>
      </c>
      <c r="D59" s="1289" t="s">
        <v>175</v>
      </c>
      <c r="E59" s="2214"/>
      <c r="F59" s="2214"/>
      <c r="G59" s="2214"/>
      <c r="H59" s="2218"/>
      <c r="I59" s="1922"/>
      <c r="J59" s="1948"/>
      <c r="K59" s="1289"/>
      <c r="L59" s="1289"/>
      <c r="M59" s="1333"/>
      <c r="Q59" s="2172"/>
      <c r="R59" s="2172"/>
      <c r="S59" s="1354"/>
      <c r="T59" s="344"/>
      <c r="U59" s="1301"/>
      <c r="V59" s="268" t="s">
        <v>470</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172</v>
      </c>
      <c r="B60" s="1289" t="s">
        <v>173</v>
      </c>
      <c r="C60" s="1289" t="s">
        <v>174</v>
      </c>
      <c r="D60" s="1289" t="s">
        <v>175</v>
      </c>
      <c r="E60" s="2214"/>
      <c r="F60" s="2214"/>
      <c r="G60" s="2214"/>
      <c r="H60" s="2218"/>
      <c r="I60" s="1948"/>
      <c r="J60" s="1289"/>
      <c r="K60" s="1289"/>
      <c r="L60" s="1289"/>
      <c r="M60" s="1333"/>
      <c r="Q60" s="2172"/>
      <c r="R60" s="1354"/>
      <c r="S60" s="1354"/>
      <c r="T60" s="344"/>
      <c r="U60" s="1301"/>
      <c r="V60" s="356" t="s">
        <v>471</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172</v>
      </c>
      <c r="B61" s="1289" t="s">
        <v>173</v>
      </c>
      <c r="C61" s="1289" t="s">
        <v>174</v>
      </c>
      <c r="D61" s="1289" t="s">
        <v>175</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172</v>
      </c>
      <c r="B62" s="1398" t="s">
        <v>173</v>
      </c>
      <c r="C62" s="1398" t="s">
        <v>174</v>
      </c>
      <c r="D62" s="1397"/>
      <c r="E62" s="2214"/>
      <c r="F62" s="2214"/>
      <c r="G62" s="2213"/>
      <c r="H62" s="1397"/>
      <c r="I62" s="1397"/>
      <c r="J62" s="1397"/>
      <c r="K62" s="1397"/>
      <c r="L62" s="1397"/>
      <c r="M62" s="1400"/>
      <c r="N62" s="1401"/>
      <c r="O62" s="1401"/>
      <c r="P62" s="339"/>
      <c r="Q62" s="1339"/>
      <c r="R62" s="1340"/>
      <c r="S62" s="1339"/>
      <c r="T62" s="1339"/>
      <c r="U62" s="1345"/>
      <c r="V62" s="1348" t="s">
        <v>432</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172</v>
      </c>
      <c r="B63" s="1398" t="s">
        <v>173</v>
      </c>
      <c r="C63" s="1397"/>
      <c r="D63" s="1397"/>
      <c r="E63" s="2214"/>
      <c r="F63" s="2213"/>
      <c r="G63" s="1397"/>
      <c r="H63" s="1397"/>
      <c r="I63" s="1397"/>
      <c r="J63" s="1397"/>
      <c r="K63" s="1397"/>
      <c r="L63" s="1397"/>
      <c r="M63" s="1400"/>
      <c r="N63" s="1402"/>
      <c r="O63" s="1402"/>
      <c r="P63" s="339"/>
      <c r="Q63" s="1339"/>
      <c r="R63" s="1340"/>
      <c r="S63" s="1339"/>
      <c r="T63" s="1339"/>
      <c r="U63" s="1345"/>
      <c r="V63" s="1348" t="s">
        <v>265</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172</v>
      </c>
      <c r="B64" s="1398"/>
      <c r="C64" s="1398"/>
      <c r="D64" s="1398"/>
      <c r="E64" s="2213"/>
      <c r="F64" s="1398"/>
      <c r="G64" s="1398"/>
      <c r="H64" s="1398"/>
      <c r="I64" s="1398"/>
      <c r="J64" s="1398"/>
      <c r="K64" s="1398"/>
      <c r="L64" s="1398"/>
      <c r="M64" s="1404"/>
      <c r="N64" s="1402"/>
      <c r="O64" s="1402"/>
      <c r="P64" s="339"/>
      <c r="Q64" s="376"/>
      <c r="R64" s="1367"/>
      <c r="S64" s="376"/>
      <c r="T64" s="376"/>
      <c r="U64" s="1345"/>
      <c r="V64" s="1348" t="s">
        <v>266</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267</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504</v>
      </c>
      <c r="V67" s="2200" t="s">
        <v>514</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530</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531</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530</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4C80F-C29B-CC65-6625-C03D50AD6C7D}"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455</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456</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457</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458</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459</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460</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461</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462</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532</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533</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534</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535</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432</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265</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473</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474</v>
      </c>
      <c r="P23" s="1531"/>
      <c r="Q23" s="1533"/>
      <c r="R23" s="1533"/>
      <c r="Y23" s="1530" t="s">
        <v>476</v>
      </c>
      <c r="AA23" s="1530" t="s">
        <v>477</v>
      </c>
      <c r="AB23" s="1530" t="s">
        <v>537</v>
      </c>
      <c r="AE23" s="1530" t="s">
        <v>538</v>
      </c>
      <c r="AF23" s="1530" t="s">
        <v>537</v>
      </c>
      <c r="AI23" s="1530" t="s">
        <v>539</v>
      </c>
      <c r="AJ23" s="1530" t="s">
        <v>537</v>
      </c>
      <c r="AM23" s="1530" t="s">
        <v>540</v>
      </c>
      <c r="AQ23" s="1530" t="s">
        <v>476</v>
      </c>
      <c r="AS23" s="1530" t="s">
        <v>477</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479</v>
      </c>
      <c r="T31" s="2165"/>
      <c r="U31" s="1395"/>
      <c r="V31" s="2179"/>
      <c r="W31" s="2179"/>
      <c r="X31" s="2179"/>
      <c r="Y31" s="2179"/>
      <c r="Z31" s="2179"/>
      <c r="AA31" s="314"/>
      <c r="AB31" s="2179" t="str">
        <f>IF(TITLE_DATE_CHANGE_PERIOD="",IF(TITLE_DATE_PR="","",TITLE_DATE_PR),TITLE_DATE_CHANGE_PERIOD)</f>
        <v>45372.43078703704</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66"/>
      <c r="W32" s="2166"/>
      <c r="X32" s="2166"/>
      <c r="Y32" s="2166"/>
      <c r="Z32" s="2166"/>
      <c r="AA32" s="314"/>
      <c r="AB32" s="2166" t="str">
        <f>IF(TITLE_NUMBER_PR_CHANGE="",IF(TITLE_NUMBER_PR="","",TITLE_NUMBER_PR),TITLE_NUMBER_PR_CHANGE)</f>
        <v>14/3</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479</v>
      </c>
      <c r="T35" s="2165"/>
      <c r="U35" s="1395"/>
      <c r="V35" s="2179"/>
      <c r="W35" s="2179"/>
      <c r="X35" s="2179"/>
      <c r="Y35" s="2179"/>
      <c r="Z35" s="2179"/>
      <c r="AA35" s="314"/>
      <c r="AB35" s="2179" t="str">
        <f>IF(TITLE_DATE_CHANGE_PERIOD="",IF(TITLE_DATE_PR="","",TITLE_DATE_PR),TITLE_DATE_CHANGE_PERIOD)</f>
        <v>45372.43078703704</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66"/>
      <c r="W36" s="2166"/>
      <c r="X36" s="2166"/>
      <c r="Y36" s="2166"/>
      <c r="Z36" s="2166"/>
      <c r="AA36" s="314"/>
      <c r="AB36" s="2166" t="str">
        <f>IF(TITLE_NUMBER_PR_CHANGE="",IF(TITLE_NUMBER_PR="","",TITLE_NUMBER_PR),TITLE_NUMBER_PR_CHANGE)</f>
        <v>14/3</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483</v>
      </c>
      <c r="AB37" s="314"/>
      <c r="AC37" s="314"/>
      <c r="AD37" s="314"/>
      <c r="AE37" s="314"/>
      <c r="AF37" s="314"/>
      <c r="AG37" s="314"/>
      <c r="AH37" s="314"/>
      <c r="AI37" s="314"/>
      <c r="AJ37" s="314"/>
      <c r="AK37" s="314"/>
      <c r="AL37" s="314"/>
      <c r="AM37" s="314"/>
      <c r="AN37" s="314"/>
      <c r="AO37" s="314"/>
      <c r="AP37" s="314"/>
      <c r="AQ37" s="314"/>
      <c r="AR37" s="314"/>
      <c r="AS37" s="259" t="s">
        <v>483</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289</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290</v>
      </c>
    </row>
    <row customHeight="1" ht="14.25">
      <c r="Q40" s="272"/>
      <c r="R40" s="368"/>
      <c r="S40" s="2188" t="s">
        <v>87</v>
      </c>
      <c r="T40" s="2029" t="s">
        <v>541</v>
      </c>
      <c r="U40" s="281"/>
      <c r="V40" s="2190"/>
      <c r="W40" s="2190"/>
      <c r="X40" s="2190"/>
      <c r="Y40" s="2190"/>
      <c r="Z40" s="2191"/>
      <c r="AA40" s="2243" t="s">
        <v>486</v>
      </c>
      <c r="AB40" s="2235" t="s">
        <v>542</v>
      </c>
      <c r="AC40" s="2204"/>
      <c r="AD40" s="2204"/>
      <c r="AE40" s="2236"/>
      <c r="AF40" s="2204" t="s">
        <v>543</v>
      </c>
      <c r="AG40" s="2204"/>
      <c r="AH40" s="2204"/>
      <c r="AI40" s="2236"/>
      <c r="AJ40" s="2235" t="s">
        <v>544</v>
      </c>
      <c r="AK40" s="2204"/>
      <c r="AL40" s="2204"/>
      <c r="AM40" s="2236"/>
      <c r="AN40" s="2235" t="s">
        <v>485</v>
      </c>
      <c r="AO40" s="2204"/>
      <c r="AP40" s="2190"/>
      <c r="AQ40" s="2190"/>
      <c r="AR40" s="2191"/>
      <c r="AS40" s="2192" t="s">
        <v>486</v>
      </c>
      <c r="AT40" s="2195" t="s">
        <v>488</v>
      </c>
      <c r="AU40" s="1948"/>
    </row>
    <row customHeight="1" ht="33.75">
      <c r="Q41" s="272"/>
      <c r="R41" s="368"/>
      <c r="S41" s="2188"/>
      <c r="T41" s="2029"/>
      <c r="U41" s="1032"/>
      <c r="V41" s="2011" t="s">
        <v>545</v>
      </c>
      <c r="W41" s="2012"/>
      <c r="X41" s="2207" t="s">
        <v>492</v>
      </c>
      <c r="Y41" s="2220"/>
      <c r="Z41" s="2221"/>
      <c r="AA41" s="2244"/>
      <c r="AB41" s="2237"/>
      <c r="AC41" s="2238"/>
      <c r="AD41" s="2238"/>
      <c r="AE41" s="2239"/>
      <c r="AF41" s="2238"/>
      <c r="AG41" s="2238"/>
      <c r="AH41" s="2238"/>
      <c r="AI41" s="2239"/>
      <c r="AJ41" s="2237"/>
      <c r="AK41" s="2238"/>
      <c r="AL41" s="2238"/>
      <c r="AM41" s="2238"/>
      <c r="AN41" s="1948" t="s">
        <v>546</v>
      </c>
      <c r="AO41" s="1948"/>
      <c r="AP41" s="2220" t="s">
        <v>492</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493</v>
      </c>
      <c r="F43" s="1387" t="s">
        <v>494</v>
      </c>
      <c r="G43" s="1387" t="s">
        <v>495</v>
      </c>
      <c r="H43" s="1387" t="s">
        <v>496</v>
      </c>
      <c r="I43" s="1387" t="s">
        <v>497</v>
      </c>
      <c r="J43" s="1387" t="s">
        <v>498</v>
      </c>
      <c r="K43" s="1387" t="s">
        <v>499</v>
      </c>
      <c r="L43" s="1387" t="s">
        <v>474</v>
      </c>
      <c r="Q43" s="272"/>
      <c r="R43" s="368"/>
      <c r="S43" s="2188"/>
      <c r="T43" s="2029"/>
      <c r="U43" s="282"/>
      <c r="V43" s="1353" t="s">
        <v>547</v>
      </c>
      <c r="W43" s="1353" t="s">
        <v>548</v>
      </c>
      <c r="X43" s="1361" t="s">
        <v>502</v>
      </c>
      <c r="Y43" s="2185" t="s">
        <v>503</v>
      </c>
      <c r="Z43" s="2186"/>
      <c r="AA43" s="2245"/>
      <c r="AB43" s="2240"/>
      <c r="AC43" s="2241"/>
      <c r="AD43" s="2241"/>
      <c r="AE43" s="2242"/>
      <c r="AF43" s="2241"/>
      <c r="AG43" s="2241"/>
      <c r="AH43" s="2241"/>
      <c r="AI43" s="2242"/>
      <c r="AJ43" s="2240"/>
      <c r="AK43" s="2241"/>
      <c r="AL43" s="2241"/>
      <c r="AM43" s="2242"/>
      <c r="AN43" s="1897" t="s">
        <v>547</v>
      </c>
      <c r="AO43" s="1897" t="s">
        <v>548</v>
      </c>
      <c r="AP43" s="1361" t="s">
        <v>502</v>
      </c>
      <c r="AQ43" s="2185" t="s">
        <v>503</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196</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196</v>
      </c>
      <c r="B46" s="1386" t="s">
        <v>197</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456</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457</v>
      </c>
      <c r="AW46" s="498"/>
      <c r="AX46" s="498" t="str">
        <f>IF(T46="","",T46)</f>
        <v>Территория действия тарифа</v>
      </c>
      <c r="AY46" s="498"/>
      <c r="AZ46" s="498"/>
    </row>
    <row customHeight="1" ht="23.25">
      <c r="A47" s="1386" t="s">
        <v>196</v>
      </c>
      <c r="B47" s="1386" t="s">
        <v>197</v>
      </c>
      <c r="C47" s="1386" t="s">
        <v>198</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458</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459</v>
      </c>
      <c r="AW47" s="498"/>
      <c r="AX47" s="498" t="str">
        <f>IF(T47="","",T47)</f>
        <v>Наименование системы теплоснабжения </v>
      </c>
      <c r="AY47" s="498"/>
      <c r="AZ47" s="498"/>
    </row>
    <row customHeight="1" ht="21">
      <c r="A48" s="1386" t="s">
        <v>196</v>
      </c>
      <c r="B48" s="1386" t="s">
        <v>197</v>
      </c>
      <c r="C48" s="1386" t="s">
        <v>198</v>
      </c>
      <c r="D48" s="1386" t="s">
        <v>199</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460</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461</v>
      </c>
      <c r="AW48" s="498"/>
      <c r="AX48" s="498" t="str">
        <f>IF(T48="","",T48)</f>
        <v>Источник тепловой энергии  </v>
      </c>
      <c r="AY48" s="498"/>
      <c r="AZ48" s="498"/>
    </row>
    <row s="1673" customFormat="1" customHeight="1" ht="0">
      <c r="A49" s="1366" t="s">
        <v>196</v>
      </c>
      <c r="B49" s="1366" t="s">
        <v>197</v>
      </c>
      <c r="C49" s="1366" t="s">
        <v>198</v>
      </c>
      <c r="D49" s="1366" t="s">
        <v>199</v>
      </c>
      <c r="E49" s="2174"/>
      <c r="F49" s="2174"/>
      <c r="G49" s="2174"/>
      <c r="H49" s="2174"/>
      <c r="I49" s="2171" t="str">
        <f>S48&amp;".1"</f>
        <v>....1</v>
      </c>
      <c r="J49" s="1366"/>
      <c r="K49" s="1366"/>
      <c r="L49" s="1369" t="s">
        <v>462</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196</v>
      </c>
      <c r="B50" s="1366" t="s">
        <v>197</v>
      </c>
      <c r="C50" s="1366" t="s">
        <v>198</v>
      </c>
      <c r="D50" s="1366" t="s">
        <v>199</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196</v>
      </c>
      <c r="B51" s="1386" t="s">
        <v>197</v>
      </c>
      <c r="C51" s="1386" t="s">
        <v>198</v>
      </c>
      <c r="D51" s="1386" t="s">
        <v>199</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549</v>
      </c>
      <c r="AV51" s="509">
        <f>STRCHECKDATE(V54:AT54)</f>
      </c>
      <c r="AW51" s="498"/>
      <c r="AX51" s="498" t="str">
        <f>IF(T51="","",T51)</f>
        <v/>
      </c>
      <c r="AY51" s="498"/>
      <c r="AZ51" s="498"/>
    </row>
    <row customHeight="1" ht="11.25">
      <c r="A52" s="1386" t="s">
        <v>196</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533</v>
      </c>
      <c r="AN52" s="1416"/>
      <c r="AO52" s="1519"/>
      <c r="AP52" s="1416"/>
      <c r="AQ52" s="1416"/>
      <c r="AR52" s="1416"/>
      <c r="AS52" s="1416"/>
      <c r="AT52" s="1413"/>
      <c r="AU52" s="2169"/>
      <c r="AW52" s="498"/>
      <c r="AX52" s="498"/>
      <c r="AY52" s="498"/>
      <c r="AZ52" s="498"/>
    </row>
    <row customHeight="1" ht="11.25">
      <c r="A53" s="1386" t="s">
        <v>196</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534</v>
      </c>
      <c r="AJ53" s="1416"/>
      <c r="AK53" s="1416"/>
      <c r="AL53" s="1416"/>
      <c r="AM53" s="1416"/>
      <c r="AN53" s="1416"/>
      <c r="AO53" s="1519"/>
      <c r="AP53" s="1416"/>
      <c r="AQ53" s="1416"/>
      <c r="AR53" s="1416"/>
      <c r="AS53" s="1416"/>
      <c r="AT53" s="1413"/>
      <c r="AU53" s="2169"/>
      <c r="AW53" s="498"/>
      <c r="AX53" s="498"/>
      <c r="AY53" s="498"/>
      <c r="AZ53" s="498"/>
    </row>
    <row customHeight="1" ht="11.25">
      <c r="A54" s="1386" t="s">
        <v>196</v>
      </c>
      <c r="B54" s="1386" t="s">
        <v>197</v>
      </c>
      <c r="C54" s="1386" t="s">
        <v>198</v>
      </c>
      <c r="D54" s="1386" t="s">
        <v>199</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535</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196</v>
      </c>
      <c r="B55" s="1386" t="s">
        <v>197</v>
      </c>
      <c r="C55" s="1386" t="s">
        <v>198</v>
      </c>
      <c r="D55" s="1386" t="s">
        <v>199</v>
      </c>
      <c r="E55" s="2174"/>
      <c r="F55" s="2174"/>
      <c r="G55" s="2174"/>
      <c r="H55" s="2174"/>
      <c r="I55" s="2201"/>
      <c r="J55" s="2171"/>
      <c r="K55" s="1386"/>
      <c r="L55" s="1387"/>
      <c r="P55" s="2172"/>
      <c r="Q55" s="2172"/>
      <c r="R55" s="344"/>
      <c r="S55" s="1301"/>
      <c r="T55" s="268" t="s">
        <v>536</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196</v>
      </c>
      <c r="B56" s="1366" t="s">
        <v>197</v>
      </c>
      <c r="C56" s="1366" t="s">
        <v>198</v>
      </c>
      <c r="D56" s="1366" t="s">
        <v>199</v>
      </c>
      <c r="E56" s="2174"/>
      <c r="F56" s="2174"/>
      <c r="G56" s="2174"/>
      <c r="H56" s="2174"/>
      <c r="I56" s="2171"/>
      <c r="J56" s="1366"/>
      <c r="K56" s="1366"/>
      <c r="L56" s="1369"/>
      <c r="M56" s="508"/>
      <c r="N56" s="508"/>
      <c r="O56" s="508"/>
      <c r="P56" s="2172"/>
      <c r="Q56" s="1354"/>
      <c r="R56" s="344"/>
      <c r="S56" s="1409"/>
      <c r="T56" s="1410" t="s">
        <v>471</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196</v>
      </c>
      <c r="B57" s="1366" t="s">
        <v>197</v>
      </c>
      <c r="C57" s="1366" t="s">
        <v>198</v>
      </c>
      <c r="D57" s="1366" t="s">
        <v>199</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196</v>
      </c>
      <c r="B58" s="1366" t="s">
        <v>197</v>
      </c>
      <c r="C58" s="1366" t="s">
        <v>198</v>
      </c>
      <c r="D58" s="1337"/>
      <c r="E58" s="2174"/>
      <c r="F58" s="2174"/>
      <c r="G58" s="2173"/>
      <c r="H58" s="1337"/>
      <c r="I58" s="1337"/>
      <c r="J58" s="1337"/>
      <c r="K58" s="1337"/>
      <c r="L58" s="1362"/>
      <c r="M58" s="1338"/>
      <c r="N58" s="1338"/>
      <c r="P58" s="1339"/>
      <c r="Q58" s="1340"/>
      <c r="R58" s="1339"/>
      <c r="S58" s="1345"/>
      <c r="T58" s="1348" t="s">
        <v>432</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196</v>
      </c>
      <c r="B59" s="1366" t="s">
        <v>197</v>
      </c>
      <c r="C59" s="1337"/>
      <c r="D59" s="1337"/>
      <c r="E59" s="2174"/>
      <c r="F59" s="2173"/>
      <c r="G59" s="1337"/>
      <c r="H59" s="1337"/>
      <c r="I59" s="1337"/>
      <c r="J59" s="1337"/>
      <c r="K59" s="1337"/>
      <c r="L59" s="1362"/>
      <c r="M59" s="1344"/>
      <c r="N59" s="1344"/>
      <c r="P59" s="1339"/>
      <c r="Q59" s="1340"/>
      <c r="R59" s="1339"/>
      <c r="S59" s="1345"/>
      <c r="T59" s="1348" t="s">
        <v>265</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196</v>
      </c>
      <c r="B60" s="1366"/>
      <c r="C60" s="1366"/>
      <c r="D60" s="1366"/>
      <c r="E60" s="2174"/>
      <c r="F60" s="1366"/>
      <c r="G60" s="1366"/>
      <c r="H60" s="1366"/>
      <c r="I60" s="1366"/>
      <c r="J60" s="1366"/>
      <c r="K60" s="1366"/>
      <c r="L60" s="1369"/>
      <c r="M60" s="1344"/>
      <c r="N60" s="1344"/>
      <c r="O60" s="516"/>
      <c r="P60" s="376"/>
      <c r="Q60" s="1367"/>
      <c r="R60" s="376"/>
      <c r="S60" s="1345"/>
      <c r="T60" s="1348" t="s">
        <v>266</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196</v>
      </c>
      <c r="B61" s="1366"/>
      <c r="C61" s="1366"/>
      <c r="D61" s="1366"/>
      <c r="E61" s="2173"/>
      <c r="F61" s="1366"/>
      <c r="G61" s="1366"/>
      <c r="H61" s="1366"/>
      <c r="I61" s="1366"/>
      <c r="J61" s="1366"/>
      <c r="K61" s="1366"/>
      <c r="L61" s="1369"/>
      <c r="M61" s="1344"/>
      <c r="N61" s="1344"/>
      <c r="O61" s="516"/>
      <c r="P61" s="376"/>
      <c r="Q61" s="1367"/>
      <c r="R61" s="376"/>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504</v>
      </c>
      <c r="T64" s="2200" t="s">
        <v>550</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530</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D4B4055-7D3E-8775-7586-ED9034F9E1E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552</v>
      </c>
      <c r="B1" s="1068" t="s">
        <v>553</v>
      </c>
      <c r="C1" s="1068" t="s">
        <v>554</v>
      </c>
      <c r="D1" s="1068" t="s">
        <v>555</v>
      </c>
      <c r="E1" s="1068" t="s">
        <v>556</v>
      </c>
      <c r="F1" s="1068" t="s">
        <v>557</v>
      </c>
      <c r="G1" s="1068" t="s">
        <v>558</v>
      </c>
      <c r="H1" s="1068" t="s">
        <v>559</v>
      </c>
      <c r="I1" s="1068" t="s">
        <v>560</v>
      </c>
      <c r="J1" s="1068" t="s">
        <v>561</v>
      </c>
      <c r="K1" s="1068" t="s">
        <v>562</v>
      </c>
      <c r="L1" s="1068" t="s">
        <v>563</v>
      </c>
      <c r="M1" s="1068"/>
      <c r="N1" s="1068" t="s">
        <v>564</v>
      </c>
      <c r="O1" s="1068" t="s">
        <v>565</v>
      </c>
      <c r="P1" s="1068" t="s">
        <v>566</v>
      </c>
      <c r="Q1" s="1068" t="s">
        <v>567</v>
      </c>
      <c r="R1" s="1068" t="s">
        <v>568</v>
      </c>
      <c r="S1" s="1068" t="s">
        <v>569</v>
      </c>
      <c r="T1" s="1068" t="s">
        <v>570</v>
      </c>
      <c r="U1" s="1068" t="s">
        <v>571</v>
      </c>
      <c r="V1" s="1068"/>
      <c r="W1" s="795" t="s">
        <v>572</v>
      </c>
      <c r="X1" s="1068" t="s">
        <v>573</v>
      </c>
      <c r="Y1" s="1068" t="s">
        <v>574</v>
      </c>
      <c r="Z1" s="1068"/>
      <c r="AA1" s="1068" t="s">
        <v>575</v>
      </c>
      <c r="AB1" s="1068"/>
      <c r="AC1" s="1068" t="s">
        <v>576</v>
      </c>
      <c r="AD1" s="1068"/>
      <c r="AF1" s="1068" t="s">
        <v>577</v>
      </c>
      <c r="AH1" s="1068" t="s">
        <v>578</v>
      </c>
      <c r="AI1" s="1068" t="s">
        <v>579</v>
      </c>
      <c r="AK1" s="1068" t="s">
        <v>580</v>
      </c>
      <c r="AM1" s="1068" t="s">
        <v>581</v>
      </c>
      <c r="AP1" s="1068" t="s">
        <v>582</v>
      </c>
      <c r="AQ1" s="1068" t="s">
        <v>583</v>
      </c>
      <c r="AS1" s="1068" t="s">
        <v>584</v>
      </c>
      <c r="AU1" s="1068" t="s">
        <v>585</v>
      </c>
      <c r="AW1" s="1068" t="s">
        <v>586</v>
      </c>
      <c r="AX1" s="1068" t="s">
        <v>587</v>
      </c>
      <c r="AZ1" s="1153" t="s">
        <v>588</v>
      </c>
      <c r="BB1" s="1068" t="s">
        <v>589</v>
      </c>
      <c r="BC1" s="1068"/>
      <c r="BE1" s="1068" t="s">
        <v>590</v>
      </c>
      <c r="BF1" s="1068" t="s">
        <v>591</v>
      </c>
      <c r="BH1" s="1070" t="s">
        <v>592</v>
      </c>
      <c r="BI1" s="1071"/>
      <c r="BJ1" s="1072" t="s">
        <v>593</v>
      </c>
      <c r="BK1" s="1071"/>
      <c r="BL1" s="1073" t="s">
        <v>594</v>
      </c>
      <c r="BM1" s="1071"/>
      <c r="BN1" s="1074" t="s">
        <v>595</v>
      </c>
      <c r="BS1" s="1450"/>
    </row>
    <row customHeight="1" ht="11.25">
      <c r="A2" s="1075" t="s">
        <v>596</v>
      </c>
      <c r="B2" s="1076">
        <v>2000</v>
      </c>
      <c r="C2" s="1076">
        <v>2022</v>
      </c>
      <c r="D2" s="1076" t="s">
        <v>58</v>
      </c>
      <c r="E2" s="1077" t="s">
        <v>597</v>
      </c>
      <c r="F2" s="1077" t="s">
        <v>598</v>
      </c>
      <c r="G2" s="1077" t="s">
        <v>599</v>
      </c>
      <c r="H2" s="1078" t="s">
        <v>54</v>
      </c>
      <c r="I2" s="1077" t="s">
        <v>108</v>
      </c>
      <c r="J2" s="1077" t="s">
        <v>600</v>
      </c>
      <c r="K2" s="1079" t="s">
        <v>601</v>
      </c>
      <c r="L2" s="1080"/>
      <c r="M2" s="1079">
        <v>1</v>
      </c>
      <c r="N2" s="1163" t="s">
        <v>602</v>
      </c>
      <c r="O2" s="1078" t="s">
        <v>603</v>
      </c>
      <c r="P2" s="1081" t="s">
        <v>33</v>
      </c>
      <c r="Q2" s="1082" t="s">
        <v>604</v>
      </c>
      <c r="R2" s="123" t="s">
        <v>605</v>
      </c>
      <c r="S2" s="123" t="s">
        <v>606</v>
      </c>
      <c r="T2" s="1083" t="s">
        <v>607</v>
      </c>
      <c r="U2" s="1080" t="s">
        <v>608</v>
      </c>
      <c r="V2" s="1084">
        <v>1</v>
      </c>
      <c r="W2" s="1085"/>
      <c r="X2" s="1085" t="s">
        <v>609</v>
      </c>
      <c r="Y2" s="1076" t="s">
        <v>610</v>
      </c>
      <c r="Z2" s="1086"/>
      <c r="AA2" s="1076" t="s">
        <v>611</v>
      </c>
      <c r="AB2" s="1087" t="s">
        <v>611</v>
      </c>
      <c r="AC2" s="1076" t="s">
        <v>612</v>
      </c>
      <c r="AD2" s="1087" t="s">
        <v>612</v>
      </c>
      <c r="AF2" s="1078" t="s">
        <v>608</v>
      </c>
      <c r="AH2" s="1077" t="s">
        <v>613</v>
      </c>
      <c r="AI2" s="1077" t="s">
        <v>613</v>
      </c>
      <c r="AK2" s="1077" t="s">
        <v>614</v>
      </c>
      <c r="AM2" s="1077" t="s">
        <v>615</v>
      </c>
      <c r="AP2" s="1088" t="s">
        <v>609</v>
      </c>
      <c r="AQ2" s="1089" t="s">
        <v>609</v>
      </c>
      <c r="AS2" s="1076" t="s">
        <v>616</v>
      </c>
      <c r="AU2" s="1121" t="s">
        <v>617</v>
      </c>
      <c r="AW2" s="1121" t="s">
        <v>618</v>
      </c>
      <c r="AX2" s="1121" t="s">
        <v>618</v>
      </c>
      <c r="AZ2" s="1121" t="s">
        <v>619</v>
      </c>
      <c r="BB2" s="1121" t="s">
        <v>620</v>
      </c>
      <c r="BC2" s="1121" t="s">
        <v>621</v>
      </c>
      <c r="BE2" s="1121">
        <v>2000</v>
      </c>
      <c r="BF2" s="1121" t="s">
        <v>622</v>
      </c>
    </row>
    <row customHeight="1" ht="11.25">
      <c r="A3" s="1075" t="s">
        <v>623</v>
      </c>
      <c r="B3" s="1076">
        <v>2001</v>
      </c>
      <c r="C3" s="1076">
        <v>2023</v>
      </c>
      <c r="D3" s="1076" t="s">
        <v>56</v>
      </c>
      <c r="E3" s="1077" t="s">
        <v>624</v>
      </c>
      <c r="F3" s="1077" t="s">
        <v>625</v>
      </c>
      <c r="G3" s="1077" t="s">
        <v>626</v>
      </c>
      <c r="H3" s="1078" t="s">
        <v>627</v>
      </c>
      <c r="I3" s="1077" t="s">
        <v>109</v>
      </c>
      <c r="J3" s="1077" t="s">
        <v>628</v>
      </c>
      <c r="K3" s="1079" t="s">
        <v>629</v>
      </c>
      <c r="L3" s="1080">
        <f>_xlfn.IFERROR(MATCH(K3,OFFER_METHOD,0),0)</f>
        <v>0</v>
      </c>
      <c r="M3" s="1079">
        <v>2</v>
      </c>
      <c r="N3" s="1163" t="s">
        <v>630</v>
      </c>
      <c r="O3" s="1078" t="s">
        <v>631</v>
      </c>
      <c r="P3" s="1081" t="s">
        <v>632</v>
      </c>
      <c r="Q3" s="1082" t="s">
        <v>633</v>
      </c>
      <c r="R3" s="123" t="s">
        <v>634</v>
      </c>
      <c r="S3" s="123" t="s">
        <v>635</v>
      </c>
      <c r="T3" s="1083" t="s">
        <v>636</v>
      </c>
      <c r="U3" s="1080" t="s">
        <v>637</v>
      </c>
      <c r="V3" s="1084">
        <v>2</v>
      </c>
      <c r="W3" s="1085"/>
      <c r="X3" s="1085" t="s">
        <v>638</v>
      </c>
      <c r="Y3" s="1076" t="s">
        <v>610</v>
      </c>
      <c r="Z3" s="1086"/>
      <c r="AA3" s="1076" t="s">
        <v>639</v>
      </c>
      <c r="AB3" s="1087" t="s">
        <v>639</v>
      </c>
      <c r="AC3" s="1076" t="s">
        <v>640</v>
      </c>
      <c r="AD3" s="1087" t="s">
        <v>640</v>
      </c>
      <c r="AF3" s="1078" t="s">
        <v>637</v>
      </c>
      <c r="AH3" s="1077" t="s">
        <v>641</v>
      </c>
      <c r="AI3" s="1077" t="s">
        <v>642</v>
      </c>
      <c r="AK3" s="1077" t="s">
        <v>643</v>
      </c>
      <c r="AM3" s="1077" t="s">
        <v>644</v>
      </c>
      <c r="AP3" s="1088" t="s">
        <v>645</v>
      </c>
      <c r="AQ3" s="1089" t="s">
        <v>645</v>
      </c>
      <c r="AS3" s="1076" t="s">
        <v>646</v>
      </c>
      <c r="AU3" s="1121" t="s">
        <v>647</v>
      </c>
      <c r="AW3" s="1121" t="s">
        <v>648</v>
      </c>
      <c r="AX3" s="1121" t="s">
        <v>648</v>
      </c>
      <c r="AZ3" s="1121" t="s">
        <v>649</v>
      </c>
      <c r="BB3" s="1121" t="s">
        <v>650</v>
      </c>
      <c r="BC3" s="1121" t="s">
        <v>621</v>
      </c>
      <c r="BE3" s="1121">
        <v>2001</v>
      </c>
      <c r="BF3" s="1121" t="s">
        <v>651</v>
      </c>
      <c r="BH3" s="1068" t="s">
        <v>652</v>
      </c>
      <c r="BJ3" s="1068" t="s">
        <v>653</v>
      </c>
      <c r="BL3" s="1068" t="s">
        <v>654</v>
      </c>
      <c r="BN3" s="1068" t="s">
        <v>655</v>
      </c>
      <c r="BR3" s="1068" t="s">
        <v>656</v>
      </c>
      <c r="BS3" s="1451"/>
      <c r="BT3" s="1071"/>
      <c r="BU3" s="1068" t="s">
        <v>657</v>
      </c>
      <c r="BV3" s="1071"/>
      <c r="BW3" s="0"/>
      <c r="BX3" s="1722" t="s">
        <v>658</v>
      </c>
      <c r="CA3" s="1068" t="s">
        <v>659</v>
      </c>
    </row>
    <row customHeight="1" ht="11.25">
      <c r="A4" s="1075" t="s">
        <v>660</v>
      </c>
      <c r="B4" s="1076">
        <v>2002</v>
      </c>
      <c r="C4" s="1076">
        <v>2024</v>
      </c>
      <c r="E4" s="1077" t="s">
        <v>661</v>
      </c>
      <c r="F4" s="1077" t="s">
        <v>662</v>
      </c>
      <c r="H4" s="1078" t="s">
        <v>663</v>
      </c>
      <c r="I4" s="1077" t="s">
        <v>89</v>
      </c>
      <c r="J4" s="1077" t="s">
        <v>664</v>
      </c>
      <c r="K4" s="1079" t="s">
        <v>665</v>
      </c>
      <c r="L4" s="1080">
        <f>_xlfn.IFERROR(MATCH(K4,OFFER_METHOD,0),0)</f>
        <v>0</v>
      </c>
      <c r="M4" s="1079">
        <v>3</v>
      </c>
      <c r="N4" s="1163" t="s">
        <v>666</v>
      </c>
      <c r="O4" s="1077" t="s">
        <v>667</v>
      </c>
      <c r="Q4" s="1082" t="s">
        <v>668</v>
      </c>
      <c r="R4" s="123" t="s">
        <v>669</v>
      </c>
      <c r="S4" s="123" t="s">
        <v>670</v>
      </c>
      <c r="T4" s="1083" t="s">
        <v>671</v>
      </c>
      <c r="U4" s="1080" t="s">
        <v>672</v>
      </c>
      <c r="V4" s="1084">
        <v>3</v>
      </c>
      <c r="W4" s="1085"/>
      <c r="X4" s="1085" t="s">
        <v>673</v>
      </c>
      <c r="Y4" s="1076" t="s">
        <v>610</v>
      </c>
      <c r="Z4" s="1091"/>
      <c r="AC4" s="1076" t="s">
        <v>674</v>
      </c>
      <c r="AD4" s="1087" t="s">
        <v>674</v>
      </c>
      <c r="AF4" s="1078" t="s">
        <v>672</v>
      </c>
      <c r="AH4" s="1078" t="s">
        <v>675</v>
      </c>
      <c r="AK4" s="1077" t="s">
        <v>676</v>
      </c>
      <c r="AM4" s="1077" t="s">
        <v>677</v>
      </c>
      <c r="AP4" s="1088" t="s">
        <v>638</v>
      </c>
      <c r="AQ4" s="1089" t="s">
        <v>638</v>
      </c>
      <c r="AS4" s="1076" t="s">
        <v>678</v>
      </c>
      <c r="AU4" s="1121" t="s">
        <v>679</v>
      </c>
      <c r="AW4" s="1121" t="s">
        <v>680</v>
      </c>
      <c r="AX4" s="1121" t="s">
        <v>680</v>
      </c>
      <c r="AZ4" s="1121" t="s">
        <v>681</v>
      </c>
      <c r="BB4" s="1121" t="s">
        <v>682</v>
      </c>
      <c r="BC4" s="1121" t="s">
        <v>683</v>
      </c>
      <c r="BE4" s="1121">
        <v>2002</v>
      </c>
      <c r="BF4" s="1121" t="s">
        <v>684</v>
      </c>
      <c r="BH4" s="1069" t="s">
        <v>685</v>
      </c>
      <c r="BJ4" s="1069" t="s">
        <v>685</v>
      </c>
      <c r="BL4" s="1069" t="s">
        <v>685</v>
      </c>
      <c r="BN4" s="1069" t="s">
        <v>685</v>
      </c>
      <c r="BQ4" s="1455" t="s">
        <v>686</v>
      </c>
      <c r="BR4" s="1160" t="s">
        <v>687</v>
      </c>
      <c r="BS4" s="253"/>
      <c r="BT4" s="1455" t="s">
        <v>688</v>
      </c>
      <c r="BU4" s="1160" t="s">
        <v>689</v>
      </c>
      <c r="BV4" s="1071"/>
      <c r="BW4" s="1727" t="s">
        <v>690</v>
      </c>
      <c r="BX4" s="1721" t="s">
        <v>691</v>
      </c>
      <c r="BZ4" s="1455" t="s">
        <v>692</v>
      </c>
      <c r="CA4" s="1160" t="s">
        <v>693</v>
      </c>
    </row>
    <row customHeight="1" ht="11.25">
      <c r="A5" s="1075" t="s">
        <v>694</v>
      </c>
      <c r="B5" s="1076">
        <v>2003</v>
      </c>
      <c r="C5" s="1076">
        <v>2025</v>
      </c>
      <c r="E5" s="1077" t="s">
        <v>695</v>
      </c>
      <c r="F5" s="1077" t="s">
        <v>696</v>
      </c>
      <c r="H5" s="1078" t="s">
        <v>697</v>
      </c>
      <c r="I5" s="1077" t="s">
        <v>90</v>
      </c>
      <c r="K5" s="1079" t="s">
        <v>698</v>
      </c>
      <c r="L5" s="1080">
        <f>_xlfn.IFERROR(MATCH(K5,OFFER_METHOD,0),0)</f>
        <v>0</v>
      </c>
      <c r="M5" s="1079">
        <v>4</v>
      </c>
      <c r="N5" s="1092" t="s">
        <v>699</v>
      </c>
      <c r="O5" s="1077" t="s">
        <v>700</v>
      </c>
      <c r="Q5" s="1082" t="s">
        <v>701</v>
      </c>
      <c r="R5" s="123" t="s">
        <v>702</v>
      </c>
      <c r="T5" s="1078" t="s">
        <v>703</v>
      </c>
      <c r="U5" s="1080" t="s">
        <v>704</v>
      </c>
      <c r="V5" s="1084">
        <v>4</v>
      </c>
      <c r="W5" s="1085"/>
      <c r="X5" s="1085" t="s">
        <v>164</v>
      </c>
      <c r="Y5" s="1076" t="s">
        <v>705</v>
      </c>
      <c r="Z5" s="1091">
        <v>1</v>
      </c>
      <c r="AF5" s="1078" t="s">
        <v>706</v>
      </c>
      <c r="AH5" s="1077" t="s">
        <v>707</v>
      </c>
      <c r="AK5" s="1077" t="s">
        <v>708</v>
      </c>
      <c r="AM5" s="1077" t="s">
        <v>709</v>
      </c>
      <c r="AP5" s="1088" t="s">
        <v>164</v>
      </c>
      <c r="AQ5" s="1089" t="s">
        <v>164</v>
      </c>
      <c r="AU5" s="1121" t="s">
        <v>710</v>
      </c>
      <c r="AW5" s="1121" t="s">
        <v>711</v>
      </c>
      <c r="AX5" s="1121" t="s">
        <v>711</v>
      </c>
      <c r="AZ5" s="1121" t="s">
        <v>712</v>
      </c>
      <c r="BB5" s="1121" t="s">
        <v>713</v>
      </c>
      <c r="BC5" s="1121" t="s">
        <v>714</v>
      </c>
      <c r="BE5" s="1121">
        <v>2003</v>
      </c>
      <c r="BF5" s="1121" t="s">
        <v>715</v>
      </c>
      <c r="BH5" s="1069" t="s">
        <v>716</v>
      </c>
      <c r="BJ5" s="1069" t="s">
        <v>716</v>
      </c>
      <c r="BL5" s="1069" t="s">
        <v>716</v>
      </c>
      <c r="BN5" s="1069" t="s">
        <v>717</v>
      </c>
      <c r="BQ5" s="1304">
        <v>4213775</v>
      </c>
      <c r="BR5" s="1069" t="s">
        <v>609</v>
      </c>
      <c r="BS5" s="1452"/>
      <c r="BT5" s="1304">
        <v>64236871</v>
      </c>
      <c r="BU5" s="1069" t="s">
        <v>213</v>
      </c>
      <c r="BV5" s="1071"/>
      <c r="BW5" s="1725">
        <v>4213767</v>
      </c>
      <c r="BX5" s="1723" t="s">
        <v>718</v>
      </c>
      <c r="BZ5" s="1304">
        <v>64237509</v>
      </c>
      <c r="CA5" s="1318" t="s">
        <v>719</v>
      </c>
    </row>
    <row customHeight="1" ht="11.25">
      <c r="A6" s="1075" t="s">
        <v>720</v>
      </c>
      <c r="B6" s="1076">
        <v>2004</v>
      </c>
      <c r="C6" s="1076">
        <v>2026</v>
      </c>
      <c r="E6" s="1077" t="s">
        <v>721</v>
      </c>
      <c r="F6" s="1093"/>
      <c r="H6" s="1078" t="s">
        <v>722</v>
      </c>
      <c r="I6" s="1077" t="s">
        <v>110</v>
      </c>
      <c r="J6" s="1068" t="s">
        <v>723</v>
      </c>
      <c r="L6" s="1080">
        <f>SUM(kind_of_control_method_filter)</f>
        <v>0</v>
      </c>
      <c r="N6" s="1092" t="s">
        <v>724</v>
      </c>
      <c r="O6" s="1077" t="s">
        <v>725</v>
      </c>
      <c r="R6" s="123" t="s">
        <v>604</v>
      </c>
      <c r="T6" s="1078" t="s">
        <v>726</v>
      </c>
      <c r="U6" s="1080" t="s">
        <v>706</v>
      </c>
      <c r="V6" s="1084">
        <v>5</v>
      </c>
      <c r="W6" s="1085"/>
      <c r="X6" s="1076" t="s">
        <v>170</v>
      </c>
      <c r="Y6" s="1076" t="s">
        <v>727</v>
      </c>
      <c r="Z6" s="1091"/>
      <c r="AA6" s="1094"/>
      <c r="AH6" s="1077" t="s">
        <v>728</v>
      </c>
      <c r="AK6" s="1077" t="s">
        <v>729</v>
      </c>
      <c r="AM6" s="1077" t="s">
        <v>730</v>
      </c>
      <c r="AP6" s="1088" t="s">
        <v>170</v>
      </c>
      <c r="AQ6" s="1089" t="s">
        <v>170</v>
      </c>
      <c r="AU6" s="1121" t="s">
        <v>731</v>
      </c>
      <c r="AW6" s="1121" t="s">
        <v>732</v>
      </c>
      <c r="AX6" s="1121" t="s">
        <v>732</v>
      </c>
      <c r="BB6" s="1121" t="s">
        <v>733</v>
      </c>
      <c r="BC6" s="1121" t="s">
        <v>714</v>
      </c>
      <c r="BE6" s="1121">
        <v>2004</v>
      </c>
      <c r="BF6" s="1121" t="s">
        <v>734</v>
      </c>
      <c r="BH6" s="1069" t="s">
        <v>735</v>
      </c>
      <c r="BJ6" s="1069" t="s">
        <v>736</v>
      </c>
      <c r="BL6" s="1069" t="s">
        <v>736</v>
      </c>
      <c r="BN6" s="1069" t="s">
        <v>737</v>
      </c>
      <c r="BQ6" s="1304">
        <v>4213784</v>
      </c>
      <c r="BR6" s="1318" t="s">
        <v>645</v>
      </c>
      <c r="BS6" s="1453"/>
      <c r="BT6" s="1304">
        <v>64236872</v>
      </c>
      <c r="BU6" s="1069" t="s">
        <v>218</v>
      </c>
      <c r="BV6" s="1071"/>
      <c r="BW6" s="1725">
        <v>4213768</v>
      </c>
      <c r="BX6" s="1723" t="s">
        <v>238</v>
      </c>
      <c r="BZ6" s="1304">
        <v>64237510</v>
      </c>
      <c r="CA6" s="1069" t="s">
        <v>738</v>
      </c>
    </row>
    <row customHeight="1" ht="11.25">
      <c r="A7" s="1075" t="s">
        <v>739</v>
      </c>
      <c r="B7" s="1076">
        <v>2005</v>
      </c>
      <c r="E7" s="1077" t="s">
        <v>740</v>
      </c>
      <c r="F7" s="1093"/>
      <c r="H7" s="1078" t="s">
        <v>741</v>
      </c>
      <c r="I7" s="1077" t="s">
        <v>91</v>
      </c>
      <c r="J7" s="1077" t="s">
        <v>742</v>
      </c>
      <c r="N7" s="1096" t="s">
        <v>743</v>
      </c>
      <c r="O7" s="1077" t="s">
        <v>744</v>
      </c>
      <c r="U7" s="1080" t="s">
        <v>56</v>
      </c>
      <c r="V7" s="362" t="s">
        <v>91</v>
      </c>
      <c r="W7" s="1085"/>
      <c r="X7" s="1076" t="s">
        <v>176</v>
      </c>
      <c r="Y7" s="1076" t="s">
        <v>705</v>
      </c>
      <c r="Z7" s="1091"/>
      <c r="AA7" s="1094"/>
      <c r="AH7" s="1077" t="s">
        <v>745</v>
      </c>
      <c r="AK7" s="1077" t="s">
        <v>746</v>
      </c>
      <c r="AM7" s="1077" t="s">
        <v>747</v>
      </c>
      <c r="AP7" s="1088" t="s">
        <v>176</v>
      </c>
      <c r="AQ7" s="1089" t="s">
        <v>176</v>
      </c>
      <c r="AU7" s="1121" t="s">
        <v>748</v>
      </c>
      <c r="AW7" s="1121" t="s">
        <v>749</v>
      </c>
      <c r="AX7" s="1121" t="s">
        <v>749</v>
      </c>
      <c r="AZ7" s="1068" t="s">
        <v>750</v>
      </c>
      <c r="BB7" s="1121" t="s">
        <v>751</v>
      </c>
      <c r="BC7" s="1121" t="s">
        <v>714</v>
      </c>
      <c r="BE7" s="1121">
        <v>2005</v>
      </c>
      <c r="BF7" s="1121" t="s">
        <v>752</v>
      </c>
      <c r="BH7" s="1069" t="s">
        <v>753</v>
      </c>
      <c r="BJ7" s="1069" t="s">
        <v>735</v>
      </c>
      <c r="BL7" s="1069" t="s">
        <v>735</v>
      </c>
      <c r="BN7" s="1069" t="s">
        <v>754</v>
      </c>
      <c r="BQ7" s="1304">
        <v>4213781</v>
      </c>
      <c r="BR7" s="1069" t="s">
        <v>638</v>
      </c>
      <c r="BS7" s="1452"/>
      <c r="BT7" s="1304">
        <v>64236873</v>
      </c>
      <c r="BU7" s="1069" t="s">
        <v>223</v>
      </c>
      <c r="BV7" s="1071"/>
      <c r="BW7" s="1725">
        <v>4213769</v>
      </c>
      <c r="BX7" s="1723" t="s">
        <v>755</v>
      </c>
      <c r="BZ7" s="1304">
        <v>64237511</v>
      </c>
      <c r="CA7" s="1069" t="s">
        <v>253</v>
      </c>
    </row>
    <row customHeight="1" ht="11.25">
      <c r="A8" s="1075" t="s">
        <v>756</v>
      </c>
      <c r="B8" s="1076">
        <v>2006</v>
      </c>
      <c r="E8" s="1077" t="s">
        <v>757</v>
      </c>
      <c r="F8" s="1093"/>
      <c r="I8" s="1077" t="s">
        <v>92</v>
      </c>
      <c r="J8" s="1077" t="s">
        <v>758</v>
      </c>
      <c r="N8" s="1164" t="s">
        <v>759</v>
      </c>
      <c r="O8" s="1077" t="s">
        <v>760</v>
      </c>
      <c r="V8" s="362" t="s">
        <v>92</v>
      </c>
      <c r="W8" s="1085"/>
      <c r="X8" s="1076" t="s">
        <v>182</v>
      </c>
      <c r="Y8" s="1076" t="s">
        <v>705</v>
      </c>
      <c r="Z8" s="1091"/>
      <c r="AA8" s="1094"/>
      <c r="AK8" s="1077" t="s">
        <v>761</v>
      </c>
      <c r="AP8" s="1088" t="s">
        <v>182</v>
      </c>
      <c r="AQ8" s="1089" t="s">
        <v>182</v>
      </c>
      <c r="AU8" s="1121" t="s">
        <v>762</v>
      </c>
      <c r="AW8" s="1121" t="s">
        <v>763</v>
      </c>
      <c r="AX8" s="1121" t="s">
        <v>763</v>
      </c>
      <c r="AZ8" s="1121" t="s">
        <v>764</v>
      </c>
      <c r="BB8" s="1121" t="s">
        <v>765</v>
      </c>
      <c r="BC8" s="1121" t="s">
        <v>714</v>
      </c>
      <c r="BE8" s="1121">
        <v>2006</v>
      </c>
      <c r="BF8" s="1121" t="s">
        <v>766</v>
      </c>
      <c r="BH8" s="1069" t="s">
        <v>767</v>
      </c>
      <c r="BJ8" s="1069" t="s">
        <v>768</v>
      </c>
      <c r="BL8" s="1069" t="s">
        <v>768</v>
      </c>
      <c r="BN8" s="1069" t="s">
        <v>769</v>
      </c>
      <c r="BQ8" s="1304">
        <v>4213776</v>
      </c>
      <c r="BR8" s="1069" t="s">
        <v>164</v>
      </c>
      <c r="BS8" s="1452"/>
      <c r="BT8" s="1304">
        <v>64236874</v>
      </c>
      <c r="BU8" s="1318" t="s">
        <v>770</v>
      </c>
      <c r="BV8" s="1071"/>
      <c r="BW8" s="1725">
        <v>4213770</v>
      </c>
      <c r="BX8" s="1726" t="s">
        <v>771</v>
      </c>
      <c r="BZ8" s="1304">
        <v>64237512</v>
      </c>
      <c r="CA8" s="1069" t="s">
        <v>248</v>
      </c>
    </row>
    <row customHeight="1" ht="11.25">
      <c r="A9" s="1075" t="s">
        <v>772</v>
      </c>
      <c r="B9" s="1076">
        <v>2007</v>
      </c>
      <c r="E9" s="1077" t="s">
        <v>773</v>
      </c>
      <c r="F9" s="1093"/>
      <c r="G9" s="1068" t="s">
        <v>774</v>
      </c>
      <c r="H9" s="1068" t="s">
        <v>775</v>
      </c>
      <c r="I9" s="1077" t="s">
        <v>111</v>
      </c>
      <c r="O9" s="1077" t="s">
        <v>776</v>
      </c>
      <c r="V9" s="362" t="s">
        <v>111</v>
      </c>
      <c r="W9" s="1085"/>
      <c r="X9" s="1076" t="s">
        <v>188</v>
      </c>
      <c r="Y9" s="1076" t="s">
        <v>610</v>
      </c>
      <c r="Z9" s="1091">
        <v>1</v>
      </c>
      <c r="AA9" s="1094"/>
      <c r="AK9" s="1077" t="s">
        <v>777</v>
      </c>
      <c r="AP9" s="1088" t="s">
        <v>778</v>
      </c>
      <c r="AQ9" s="1089" t="s">
        <v>778</v>
      </c>
      <c r="AW9" s="1121" t="s">
        <v>779</v>
      </c>
      <c r="AX9" s="1121" t="s">
        <v>779</v>
      </c>
      <c r="AZ9" s="1121" t="s">
        <v>780</v>
      </c>
      <c r="BB9" s="1121" t="s">
        <v>781</v>
      </c>
      <c r="BC9" s="1121" t="s">
        <v>714</v>
      </c>
      <c r="BE9" s="1121">
        <v>2007</v>
      </c>
      <c r="BF9" s="1121" t="s">
        <v>782</v>
      </c>
      <c r="BH9" s="1069" t="s">
        <v>783</v>
      </c>
      <c r="BJ9" s="1069" t="s">
        <v>784</v>
      </c>
      <c r="BL9" s="1069" t="s">
        <v>784</v>
      </c>
      <c r="BN9" s="1069" t="s">
        <v>785</v>
      </c>
      <c r="BQ9" s="1304">
        <v>4213777</v>
      </c>
      <c r="BR9" s="1069" t="s">
        <v>170</v>
      </c>
      <c r="BS9" s="1452"/>
      <c r="BT9" s="1304">
        <v>64236875</v>
      </c>
      <c r="BU9" s="1069" t="s">
        <v>228</v>
      </c>
      <c r="BV9" s="1071"/>
      <c r="BW9" s="0"/>
      <c r="BX9" s="0"/>
    </row>
    <row customHeight="1" ht="11.25">
      <c r="A10" s="1075" t="s">
        <v>786</v>
      </c>
      <c r="B10" s="1076">
        <v>2008</v>
      </c>
      <c r="E10" s="1077" t="s">
        <v>787</v>
      </c>
      <c r="F10" s="1093"/>
      <c r="G10" s="1077" t="s">
        <v>788</v>
      </c>
      <c r="H10" s="1077" t="s">
        <v>789</v>
      </c>
      <c r="I10" s="1077" t="s">
        <v>147</v>
      </c>
      <c r="J10" s="1068" t="s">
        <v>790</v>
      </c>
      <c r="K10" s="1068" t="s">
        <v>791</v>
      </c>
      <c r="O10" s="1077" t="s">
        <v>792</v>
      </c>
      <c r="V10" s="363" t="s">
        <v>147</v>
      </c>
      <c r="W10" s="1097"/>
      <c r="X10" s="1097" t="s">
        <v>793</v>
      </c>
      <c r="Y10" s="1098" t="s">
        <v>794</v>
      </c>
      <c r="Z10" s="1091"/>
      <c r="AP10" s="1088" t="s">
        <v>793</v>
      </c>
      <c r="AQ10" s="1089" t="s">
        <v>793</v>
      </c>
      <c r="AW10" s="1121" t="s">
        <v>795</v>
      </c>
      <c r="AX10" s="1121" t="s">
        <v>795</v>
      </c>
      <c r="AZ10" s="1121" t="s">
        <v>796</v>
      </c>
      <c r="BB10" s="1121" t="s">
        <v>797</v>
      </c>
      <c r="BC10" s="1121" t="s">
        <v>714</v>
      </c>
      <c r="BE10" s="1121">
        <v>2008</v>
      </c>
      <c r="BF10" s="1121" t="s">
        <v>798</v>
      </c>
      <c r="BH10" s="1069" t="s">
        <v>799</v>
      </c>
      <c r="BJ10" s="1069" t="s">
        <v>800</v>
      </c>
      <c r="BL10" s="1069" t="s">
        <v>800</v>
      </c>
      <c r="BN10" s="1069" t="s">
        <v>801</v>
      </c>
      <c r="BQ10" s="1304">
        <v>4213778</v>
      </c>
      <c r="BR10" s="1069" t="s">
        <v>176</v>
      </c>
      <c r="BS10" s="1452"/>
      <c r="BT10" s="1304">
        <v>64236876</v>
      </c>
      <c r="BU10" s="1069" t="s">
        <v>208</v>
      </c>
      <c r="BV10" s="1071"/>
      <c r="BW10" s="0"/>
      <c r="BX10" s="0"/>
    </row>
    <row customHeight="1" ht="11.25">
      <c r="A11" s="1075" t="s">
        <v>802</v>
      </c>
      <c r="B11" s="1076">
        <v>2009</v>
      </c>
      <c r="E11" s="1077" t="s">
        <v>803</v>
      </c>
      <c r="F11" s="1093"/>
      <c r="G11" s="1077" t="s">
        <v>804</v>
      </c>
      <c r="H11" s="1077" t="s">
        <v>805</v>
      </c>
      <c r="I11" s="1077" t="s">
        <v>148</v>
      </c>
      <c r="J11" s="1078" t="s">
        <v>806</v>
      </c>
      <c r="K11" s="1099" t="s">
        <v>807</v>
      </c>
      <c r="O11" s="1078" t="s">
        <v>808</v>
      </c>
      <c r="V11" s="362" t="s">
        <v>148</v>
      </c>
      <c r="W11" s="254"/>
      <c r="X11" s="1085" t="s">
        <v>778</v>
      </c>
      <c r="Y11" s="1076" t="s">
        <v>809</v>
      </c>
      <c r="Z11" s="1091"/>
      <c r="AP11" s="1088" t="s">
        <v>188</v>
      </c>
      <c r="AQ11" s="1090" t="s">
        <v>188</v>
      </c>
      <c r="AW11" s="1121" t="s">
        <v>810</v>
      </c>
      <c r="AX11" s="1121" t="s">
        <v>810</v>
      </c>
      <c r="AZ11" s="1121" t="s">
        <v>811</v>
      </c>
      <c r="BB11" s="1121" t="s">
        <v>812</v>
      </c>
      <c r="BC11" s="1121" t="s">
        <v>714</v>
      </c>
      <c r="BE11" s="1121">
        <v>2009</v>
      </c>
      <c r="BF11" s="1121" t="s">
        <v>813</v>
      </c>
      <c r="BH11" s="1069" t="s">
        <v>814</v>
      </c>
      <c r="BJ11" s="1069" t="s">
        <v>783</v>
      </c>
      <c r="BL11" s="1069" t="s">
        <v>783</v>
      </c>
      <c r="BN11" s="1069" t="s">
        <v>815</v>
      </c>
      <c r="BQ11" s="1304">
        <v>4213780</v>
      </c>
      <c r="BR11" s="1069" t="s">
        <v>182</v>
      </c>
      <c r="BS11" s="1452"/>
      <c r="BW11" s="0"/>
      <c r="BX11" s="0"/>
    </row>
    <row customHeight="1" ht="11.25">
      <c r="A12" s="1075" t="s">
        <v>816</v>
      </c>
      <c r="B12" s="1076">
        <v>2010</v>
      </c>
      <c r="E12" s="1077" t="s">
        <v>817</v>
      </c>
      <c r="F12" s="1093"/>
      <c r="G12" s="1077" t="s">
        <v>805</v>
      </c>
      <c r="I12" s="1077" t="s">
        <v>149</v>
      </c>
      <c r="J12" s="1078" t="s">
        <v>818</v>
      </c>
      <c r="K12" s="1099" t="s">
        <v>819</v>
      </c>
      <c r="O12" s="1078" t="s">
        <v>604</v>
      </c>
      <c r="V12" s="362" t="s">
        <v>149</v>
      </c>
      <c r="W12" s="1090"/>
      <c r="X12" s="1085" t="s">
        <v>820</v>
      </c>
      <c r="Y12" s="1076" t="s">
        <v>610</v>
      </c>
      <c r="AP12" s="1088"/>
      <c r="AW12" s="1121" t="s">
        <v>148</v>
      </c>
      <c r="AX12" s="1121" t="s">
        <v>148</v>
      </c>
      <c r="AZ12" s="1121" t="s">
        <v>821</v>
      </c>
      <c r="BB12" s="1121" t="s">
        <v>822</v>
      </c>
      <c r="BC12" s="1121" t="s">
        <v>714</v>
      </c>
      <c r="BE12" s="1121">
        <v>2010</v>
      </c>
      <c r="BF12" s="1121" t="s">
        <v>823</v>
      </c>
      <c r="BH12" s="1069" t="s">
        <v>824</v>
      </c>
      <c r="BJ12" s="1069" t="s">
        <v>825</v>
      </c>
      <c r="BL12" s="1069" t="s">
        <v>825</v>
      </c>
      <c r="BN12" s="1069" t="s">
        <v>826</v>
      </c>
      <c r="BQ12" s="1304">
        <v>4213779</v>
      </c>
      <c r="BR12" s="1069" t="s">
        <v>778</v>
      </c>
      <c r="BS12" s="1452"/>
      <c r="BT12" s="1071"/>
      <c r="BU12" s="1071"/>
      <c r="BV12" s="1071"/>
      <c r="BW12" s="0"/>
      <c r="BX12" s="0"/>
    </row>
    <row customHeight="1" ht="11.25">
      <c r="A13" s="1075" t="s">
        <v>827</v>
      </c>
      <c r="B13" s="1076">
        <v>2011</v>
      </c>
      <c r="E13" s="1077" t="s">
        <v>828</v>
      </c>
      <c r="F13" s="1093"/>
      <c r="I13" s="1077" t="s">
        <v>98</v>
      </c>
      <c r="K13" s="1099" t="s">
        <v>777</v>
      </c>
      <c r="V13" s="362" t="s">
        <v>98</v>
      </c>
      <c r="W13" s="1090"/>
      <c r="X13" s="1090"/>
      <c r="Y13" s="1090"/>
      <c r="AW13" s="1121" t="s">
        <v>149</v>
      </c>
      <c r="AX13" s="1121" t="s">
        <v>149</v>
      </c>
      <c r="BB13" s="1121" t="s">
        <v>829</v>
      </c>
      <c r="BC13" s="1121" t="s">
        <v>830</v>
      </c>
      <c r="BE13" s="1121">
        <v>2011</v>
      </c>
      <c r="BF13" s="1121" t="s">
        <v>831</v>
      </c>
      <c r="BH13" s="1069" t="s">
        <v>832</v>
      </c>
      <c r="BJ13" s="1069" t="s">
        <v>814</v>
      </c>
      <c r="BL13" s="1069" t="s">
        <v>814</v>
      </c>
      <c r="BN13" s="1069" t="s">
        <v>833</v>
      </c>
      <c r="BQ13" s="1304">
        <v>4213783</v>
      </c>
      <c r="BR13" s="1069" t="s">
        <v>793</v>
      </c>
      <c r="BS13" s="1452"/>
      <c r="BT13" s="1071"/>
      <c r="BU13" s="1071"/>
      <c r="BV13" s="1071"/>
      <c r="BW13" s="1724"/>
      <c r="BX13" s="0"/>
    </row>
    <row customHeight="1" ht="11.25">
      <c r="A14" s="1075" t="s">
        <v>834</v>
      </c>
      <c r="B14" s="1076">
        <v>2012</v>
      </c>
      <c r="I14" s="1077" t="s">
        <v>150</v>
      </c>
      <c r="J14" s="1068" t="s">
        <v>835</v>
      </c>
      <c r="N14" s="1068" t="s">
        <v>836</v>
      </c>
      <c r="V14" s="1084">
        <v>13</v>
      </c>
      <c r="W14" s="1085"/>
      <c r="X14" s="1085" t="s">
        <v>645</v>
      </c>
      <c r="Y14" s="1076" t="s">
        <v>610</v>
      </c>
      <c r="AW14" s="1121" t="s">
        <v>98</v>
      </c>
      <c r="AX14" s="1121" t="s">
        <v>98</v>
      </c>
      <c r="AZ14" s="1068" t="s">
        <v>837</v>
      </c>
      <c r="BB14" s="1121" t="s">
        <v>838</v>
      </c>
      <c r="BC14" s="1121" t="s">
        <v>830</v>
      </c>
      <c r="BE14" s="1121">
        <v>2012</v>
      </c>
      <c r="BH14" s="1069" t="s">
        <v>754</v>
      </c>
      <c r="BJ14" s="1222" t="s">
        <v>839</v>
      </c>
      <c r="BL14" s="1222" t="s">
        <v>839</v>
      </c>
      <c r="BN14" s="1069" t="s">
        <v>840</v>
      </c>
      <c r="BQ14" s="1304">
        <v>4213782</v>
      </c>
      <c r="BR14" s="1069" t="s">
        <v>188</v>
      </c>
      <c r="BS14" s="1452"/>
      <c r="BT14" s="1071"/>
      <c r="BU14" s="1071"/>
      <c r="BV14" s="1071"/>
      <c r="BW14" s="1724"/>
      <c r="BX14" s="0"/>
    </row>
    <row customHeight="1" ht="19.5">
      <c r="A15" s="1075" t="s">
        <v>841</v>
      </c>
      <c r="B15" s="1076">
        <v>2013</v>
      </c>
      <c r="E15" s="1728" t="s">
        <v>842</v>
      </c>
      <c r="G15" s="1068" t="s">
        <v>843</v>
      </c>
      <c r="H15" s="1068" t="s">
        <v>844</v>
      </c>
      <c r="I15" s="1079" t="s">
        <v>151</v>
      </c>
      <c r="J15" s="1090" t="s">
        <v>845</v>
      </c>
      <c r="N15" s="1159" t="s">
        <v>846</v>
      </c>
      <c r="X15" s="1088"/>
      <c r="AW15" s="1121" t="s">
        <v>150</v>
      </c>
      <c r="AX15" s="1121" t="s">
        <v>150</v>
      </c>
      <c r="AZ15" s="1121" t="s">
        <v>764</v>
      </c>
      <c r="BB15" s="1121" t="s">
        <v>847</v>
      </c>
      <c r="BC15" s="1121" t="s">
        <v>830</v>
      </c>
      <c r="BE15" s="1121">
        <v>2013</v>
      </c>
      <c r="BH15" s="1069" t="s">
        <v>769</v>
      </c>
      <c r="BJ15" s="1222" t="s">
        <v>848</v>
      </c>
      <c r="BL15" s="1222" t="s">
        <v>848</v>
      </c>
      <c r="BN15" s="1069" t="s">
        <v>849</v>
      </c>
      <c r="BR15" s="1071"/>
      <c r="BS15" s="1454"/>
      <c r="BT15" s="1071"/>
      <c r="BU15" s="1071"/>
      <c r="BV15" s="1071"/>
      <c r="BW15" s="1724"/>
      <c r="BX15" s="0"/>
    </row>
    <row customHeight="1" ht="21">
      <c r="A16" s="1075" t="s">
        <v>850</v>
      </c>
      <c r="B16" s="1076">
        <v>2014</v>
      </c>
      <c r="E16" s="1729" t="s">
        <v>851</v>
      </c>
      <c r="G16" s="1077" t="s">
        <v>852</v>
      </c>
      <c r="H16" s="1077" t="s">
        <v>853</v>
      </c>
      <c r="I16" s="1079" t="s">
        <v>854</v>
      </c>
      <c r="J16" s="1090" t="s">
        <v>628</v>
      </c>
      <c r="N16" s="1159" t="s">
        <v>855</v>
      </c>
      <c r="AW16" s="1121" t="s">
        <v>151</v>
      </c>
      <c r="AX16" s="1121" t="s">
        <v>151</v>
      </c>
      <c r="AZ16" s="1121" t="s">
        <v>780</v>
      </c>
      <c r="BB16" s="1121" t="s">
        <v>856</v>
      </c>
      <c r="BC16" s="1121" t="s">
        <v>830</v>
      </c>
      <c r="BE16" s="1121">
        <v>2014</v>
      </c>
      <c r="BH16" s="1069" t="s">
        <v>785</v>
      </c>
      <c r="BJ16" s="1222" t="s">
        <v>857</v>
      </c>
      <c r="BL16" s="1222" t="s">
        <v>857</v>
      </c>
      <c r="BN16" s="1069" t="s">
        <v>858</v>
      </c>
      <c r="BR16" s="1071"/>
      <c r="BS16" s="1454"/>
      <c r="BT16" s="1071"/>
      <c r="BU16" s="1071"/>
      <c r="BV16" s="1071"/>
      <c r="BW16" s="1724"/>
      <c r="BX16" s="0"/>
    </row>
    <row customHeight="1" ht="21">
      <c r="A17" s="1075" t="s">
        <v>859</v>
      </c>
      <c r="B17" s="1076">
        <v>2015</v>
      </c>
      <c r="G17" s="1077" t="s">
        <v>805</v>
      </c>
      <c r="H17" s="1077" t="s">
        <v>805</v>
      </c>
      <c r="I17" s="1077" t="s">
        <v>860</v>
      </c>
      <c r="N17" s="1159" t="s">
        <v>861</v>
      </c>
      <c r="X17" s="1088"/>
      <c r="AW17" s="1121" t="s">
        <v>854</v>
      </c>
      <c r="AX17" s="1121" t="s">
        <v>854</v>
      </c>
      <c r="AZ17" s="1121" t="s">
        <v>862</v>
      </c>
      <c r="BB17" s="1121" t="s">
        <v>863</v>
      </c>
      <c r="BC17" s="1121" t="s">
        <v>714</v>
      </c>
      <c r="BE17" s="1121">
        <v>2015</v>
      </c>
      <c r="BH17" s="1069" t="s">
        <v>801</v>
      </c>
      <c r="BJ17" s="1222" t="s">
        <v>864</v>
      </c>
      <c r="BL17" s="1222" t="s">
        <v>864</v>
      </c>
      <c r="BN17" s="1069" t="s">
        <v>865</v>
      </c>
      <c r="BR17" s="1068" t="s">
        <v>656</v>
      </c>
      <c r="BS17" s="1451"/>
      <c r="BU17" s="1068" t="s">
        <v>866</v>
      </c>
      <c r="BV17" s="1071"/>
      <c r="BW17" s="0"/>
      <c r="BX17" s="1722" t="s">
        <v>867</v>
      </c>
      <c r="CA17" s="1068" t="s">
        <v>868</v>
      </c>
      <c r="CD17" s="1068" t="s">
        <v>869</v>
      </c>
    </row>
    <row customHeight="1" ht="21">
      <c r="A18" s="1075" t="s">
        <v>870</v>
      </c>
      <c r="B18" s="1076">
        <v>2016</v>
      </c>
      <c r="I18" s="1077" t="s">
        <v>871</v>
      </c>
      <c r="N18" s="1159" t="s">
        <v>872</v>
      </c>
      <c r="X18" s="1088"/>
      <c r="AW18" s="1121" t="s">
        <v>860</v>
      </c>
      <c r="AX18" s="1121" t="s">
        <v>860</v>
      </c>
      <c r="BB18" s="1121" t="s">
        <v>873</v>
      </c>
      <c r="BC18" s="1121" t="s">
        <v>714</v>
      </c>
      <c r="BE18" s="1121">
        <v>2016</v>
      </c>
      <c r="BH18" s="1069" t="s">
        <v>815</v>
      </c>
      <c r="BJ18" s="1222" t="s">
        <v>874</v>
      </c>
      <c r="BL18" s="1222" t="s">
        <v>874</v>
      </c>
      <c r="BN18" s="1069" t="s">
        <v>875</v>
      </c>
      <c r="BQ18" s="1455" t="s">
        <v>686</v>
      </c>
      <c r="BR18" s="1160" t="s">
        <v>687</v>
      </c>
      <c r="BS18" s="253"/>
      <c r="BT18" s="1455" t="s">
        <v>876</v>
      </c>
      <c r="BU18" s="1160" t="s">
        <v>877</v>
      </c>
      <c r="BV18" s="1071"/>
      <c r="BW18" s="1727" t="s">
        <v>878</v>
      </c>
      <c r="BX18" s="1721" t="s">
        <v>879</v>
      </c>
      <c r="BZ18" s="1455" t="s">
        <v>880</v>
      </c>
      <c r="CA18" s="1160" t="s">
        <v>881</v>
      </c>
      <c r="CC18" s="1455" t="s">
        <v>882</v>
      </c>
      <c r="CD18" s="1160" t="s">
        <v>883</v>
      </c>
    </row>
    <row customHeight="1" ht="21">
      <c r="A19" s="1075" t="s">
        <v>884</v>
      </c>
      <c r="B19" s="1076">
        <v>2017</v>
      </c>
      <c r="I19" s="1077" t="s">
        <v>885</v>
      </c>
      <c r="N19" s="1159" t="s">
        <v>886</v>
      </c>
      <c r="X19" s="1088"/>
      <c r="AW19" s="1121" t="s">
        <v>871</v>
      </c>
      <c r="AX19" s="1121" t="s">
        <v>871</v>
      </c>
      <c r="AZ19" s="1068" t="s">
        <v>887</v>
      </c>
      <c r="BB19" s="1121" t="s">
        <v>888</v>
      </c>
      <c r="BC19" s="1121" t="s">
        <v>714</v>
      </c>
      <c r="BE19" s="1121">
        <v>2017</v>
      </c>
      <c r="BH19" s="1069" t="s">
        <v>889</v>
      </c>
      <c r="BJ19" s="1222" t="s">
        <v>890</v>
      </c>
      <c r="BL19" s="1222" t="s">
        <v>890</v>
      </c>
      <c r="BQ19" s="1304">
        <v>4190064</v>
      </c>
      <c r="BR19" s="1069" t="s">
        <v>891</v>
      </c>
      <c r="BS19" s="1452"/>
      <c r="BT19" s="1304">
        <v>4189671</v>
      </c>
      <c r="BU19" s="1069" t="s">
        <v>892</v>
      </c>
      <c r="BV19" s="1071"/>
      <c r="BW19" s="1725">
        <v>4189706</v>
      </c>
      <c r="BX19" s="1723" t="s">
        <v>893</v>
      </c>
      <c r="BZ19" s="1304">
        <v>4189714</v>
      </c>
      <c r="CA19" s="1069" t="s">
        <v>894</v>
      </c>
      <c r="CC19" s="1304">
        <v>4189708</v>
      </c>
      <c r="CD19" s="1069" t="s">
        <v>895</v>
      </c>
    </row>
    <row customHeight="1" ht="21">
      <c r="A20" s="1075" t="s">
        <v>896</v>
      </c>
      <c r="B20" s="1076">
        <v>2018</v>
      </c>
      <c r="I20" s="1077" t="s">
        <v>897</v>
      </c>
      <c r="N20" s="1159" t="s">
        <v>898</v>
      </c>
      <c r="AW20" s="1121" t="s">
        <v>885</v>
      </c>
      <c r="AX20" s="1121" t="s">
        <v>885</v>
      </c>
      <c r="AZ20" s="1121" t="s">
        <v>899</v>
      </c>
      <c r="BB20" s="1121" t="s">
        <v>900</v>
      </c>
      <c r="BC20" s="1121" t="s">
        <v>830</v>
      </c>
      <c r="BE20" s="1121">
        <v>2018</v>
      </c>
      <c r="BH20" s="1069" t="s">
        <v>826</v>
      </c>
      <c r="BJ20" s="1069" t="s">
        <v>754</v>
      </c>
      <c r="BL20" s="1069" t="s">
        <v>754</v>
      </c>
      <c r="BQ20" s="1304">
        <v>4190065</v>
      </c>
      <c r="BR20" s="1069" t="s">
        <v>901</v>
      </c>
      <c r="BS20" s="1452"/>
      <c r="BT20" s="1304">
        <v>4189672</v>
      </c>
      <c r="BU20" s="1069" t="s">
        <v>902</v>
      </c>
      <c r="BV20" s="1071"/>
      <c r="BW20" s="1725">
        <v>4189705</v>
      </c>
      <c r="BX20" s="1723" t="s">
        <v>903</v>
      </c>
      <c r="BZ20" s="1304">
        <v>4189713</v>
      </c>
      <c r="CA20" s="1069" t="s">
        <v>903</v>
      </c>
      <c r="CC20" s="1304">
        <v>4189709</v>
      </c>
      <c r="CD20" s="1069" t="s">
        <v>904</v>
      </c>
    </row>
    <row customHeight="1" ht="21">
      <c r="A21" s="1075" t="s">
        <v>905</v>
      </c>
      <c r="B21" s="1076">
        <v>2019</v>
      </c>
      <c r="I21" s="1077" t="s">
        <v>906</v>
      </c>
      <c r="N21" s="1159" t="s">
        <v>907</v>
      </c>
      <c r="AW21" s="1121" t="s">
        <v>897</v>
      </c>
      <c r="AX21" s="1121" t="s">
        <v>897</v>
      </c>
      <c r="AZ21" s="1121" t="s">
        <v>908</v>
      </c>
      <c r="BB21" s="1121" t="s">
        <v>909</v>
      </c>
      <c r="BC21" s="1121" t="s">
        <v>714</v>
      </c>
      <c r="BE21" s="1121">
        <v>2019</v>
      </c>
      <c r="BH21" s="1069" t="s">
        <v>833</v>
      </c>
      <c r="BJ21" s="1069" t="s">
        <v>769</v>
      </c>
      <c r="BL21" s="1069" t="s">
        <v>769</v>
      </c>
      <c r="BQ21" s="1304">
        <v>4190066</v>
      </c>
      <c r="BR21" s="1069" t="s">
        <v>910</v>
      </c>
      <c r="BS21" s="1452"/>
      <c r="BT21" s="1304">
        <v>4189673</v>
      </c>
      <c r="BU21" s="1069" t="s">
        <v>911</v>
      </c>
      <c r="BV21" s="1071"/>
      <c r="BW21" s="1725">
        <v>4189707</v>
      </c>
      <c r="BX21" s="1723" t="s">
        <v>912</v>
      </c>
      <c r="BZ21" s="1304">
        <v>4189712</v>
      </c>
      <c r="CA21" s="1069" t="s">
        <v>913</v>
      </c>
      <c r="CC21" s="1304">
        <v>4189710</v>
      </c>
      <c r="CD21" s="1069" t="s">
        <v>914</v>
      </c>
    </row>
    <row customHeight="1" ht="21">
      <c r="A22" s="1075" t="s">
        <v>915</v>
      </c>
      <c r="B22" s="1076">
        <v>2020</v>
      </c>
      <c r="N22" s="1159" t="s">
        <v>916</v>
      </c>
      <c r="AW22" s="1121" t="s">
        <v>906</v>
      </c>
      <c r="AX22" s="1121" t="s">
        <v>906</v>
      </c>
      <c r="AZ22" s="1121" t="s">
        <v>917</v>
      </c>
      <c r="BB22" s="1121" t="s">
        <v>918</v>
      </c>
      <c r="BC22" s="1121" t="s">
        <v>714</v>
      </c>
      <c r="BE22" s="1121">
        <v>2020</v>
      </c>
      <c r="BH22" s="1069" t="s">
        <v>840</v>
      </c>
      <c r="BJ22" s="1069" t="s">
        <v>785</v>
      </c>
      <c r="BL22" s="1069" t="s">
        <v>785</v>
      </c>
      <c r="BQ22" s="1304">
        <v>4190067</v>
      </c>
      <c r="BR22" s="1069" t="s">
        <v>919</v>
      </c>
      <c r="BS22" s="1452"/>
      <c r="BT22" s="1304">
        <v>4189674</v>
      </c>
      <c r="BU22" s="1069" t="s">
        <v>920</v>
      </c>
      <c r="BV22" s="1071"/>
      <c r="BW22" s="1071"/>
      <c r="CC22" s="1304">
        <v>4189711</v>
      </c>
      <c r="CD22" s="1069" t="s">
        <v>282</v>
      </c>
    </row>
    <row customHeight="1" ht="21">
      <c r="A23" s="1075" t="s">
        <v>921</v>
      </c>
      <c r="B23" s="1076">
        <v>2021</v>
      </c>
      <c r="AW23" s="1121" t="s">
        <v>922</v>
      </c>
      <c r="AX23" s="1121" t="s">
        <v>922</v>
      </c>
      <c r="AZ23" s="1121" t="s">
        <v>923</v>
      </c>
      <c r="BB23" s="1121" t="s">
        <v>924</v>
      </c>
      <c r="BC23" s="1121" t="s">
        <v>621</v>
      </c>
      <c r="BE23" s="1121">
        <v>2021</v>
      </c>
      <c r="BH23" s="1069" t="s">
        <v>849</v>
      </c>
      <c r="BJ23" s="1069" t="s">
        <v>801</v>
      </c>
      <c r="BL23" s="1069" t="s">
        <v>801</v>
      </c>
      <c r="BQ23" s="1304">
        <v>4190068</v>
      </c>
      <c r="BR23" s="1069" t="s">
        <v>925</v>
      </c>
      <c r="BS23" s="1452"/>
      <c r="BT23" s="1304">
        <v>4189675</v>
      </c>
      <c r="BU23" s="1069" t="s">
        <v>926</v>
      </c>
      <c r="BV23" s="1071"/>
      <c r="BW23" s="1071"/>
      <c r="CC23" s="1304">
        <v>5110778</v>
      </c>
      <c r="CD23" s="1069" t="s">
        <v>927</v>
      </c>
    </row>
    <row customHeight="1" ht="21">
      <c r="A24" s="1075" t="s">
        <v>928</v>
      </c>
      <c r="B24" s="1076">
        <v>2022</v>
      </c>
      <c r="AW24" s="1121" t="s">
        <v>929</v>
      </c>
      <c r="AX24" s="1121" t="s">
        <v>929</v>
      </c>
      <c r="AZ24" s="1121" t="s">
        <v>930</v>
      </c>
      <c r="BB24" s="1121" t="s">
        <v>931</v>
      </c>
      <c r="BC24" s="1121" t="s">
        <v>932</v>
      </c>
      <c r="BE24" s="1121">
        <v>2022</v>
      </c>
      <c r="BH24" s="1069" t="s">
        <v>858</v>
      </c>
      <c r="BJ24" s="1069" t="s">
        <v>815</v>
      </c>
      <c r="BL24" s="1069" t="s">
        <v>815</v>
      </c>
      <c r="BQ24" s="1304">
        <v>4190069</v>
      </c>
      <c r="BR24" s="1069" t="s">
        <v>933</v>
      </c>
      <c r="BS24" s="1452"/>
      <c r="BT24" s="1304">
        <v>4189676</v>
      </c>
      <c r="BU24" s="1069" t="s">
        <v>934</v>
      </c>
      <c r="BV24" s="1071"/>
      <c r="BW24" s="1071"/>
      <c r="CC24" s="1304">
        <v>25575374</v>
      </c>
      <c r="CD24" s="1069" t="s">
        <v>935</v>
      </c>
    </row>
    <row customHeight="1" ht="11.25">
      <c r="A25" s="1075" t="s">
        <v>936</v>
      </c>
      <c r="B25" s="1076">
        <v>2023</v>
      </c>
      <c r="AW25" s="1121" t="s">
        <v>937</v>
      </c>
      <c r="AX25" s="1121" t="s">
        <v>937</v>
      </c>
      <c r="AZ25" s="1121" t="s">
        <v>938</v>
      </c>
      <c r="BB25" s="1121" t="s">
        <v>939</v>
      </c>
      <c r="BC25" s="1121" t="s">
        <v>932</v>
      </c>
      <c r="BE25" s="1121">
        <v>2023</v>
      </c>
      <c r="BH25" s="1069" t="s">
        <v>865</v>
      </c>
      <c r="BJ25" s="1069" t="s">
        <v>889</v>
      </c>
      <c r="BL25" s="1069" t="s">
        <v>889</v>
      </c>
      <c r="BQ25" s="1304">
        <v>4190070</v>
      </c>
      <c r="BR25" s="1069" t="s">
        <v>940</v>
      </c>
      <c r="BS25" s="1452"/>
      <c r="BT25" s="1304">
        <v>4189677</v>
      </c>
      <c r="BU25" s="1069" t="s">
        <v>941</v>
      </c>
      <c r="BV25" s="1071"/>
      <c r="BW25" s="1071"/>
    </row>
    <row customHeight="1" ht="11.25">
      <c r="A26" s="1075" t="s">
        <v>942</v>
      </c>
      <c r="B26" s="1076">
        <v>2024</v>
      </c>
      <c r="J26" s="1761" t="s">
        <v>943</v>
      </c>
      <c r="AX26" s="1121" t="s">
        <v>944</v>
      </c>
      <c r="AZ26" s="1121" t="s">
        <v>808</v>
      </c>
      <c r="BB26" s="1121" t="s">
        <v>945</v>
      </c>
      <c r="BC26" s="1121" t="s">
        <v>932</v>
      </c>
      <c r="BE26" s="1121">
        <v>2024</v>
      </c>
      <c r="BH26" s="1069" t="s">
        <v>875</v>
      </c>
      <c r="BJ26" s="1069" t="s">
        <v>826</v>
      </c>
      <c r="BL26" s="1069" t="s">
        <v>826</v>
      </c>
      <c r="BQ26" s="1304">
        <v>4190071</v>
      </c>
      <c r="BR26" s="1069" t="s">
        <v>946</v>
      </c>
      <c r="BS26" s="1452"/>
      <c r="BV26" s="1071"/>
      <c r="BW26" s="1071"/>
    </row>
    <row customHeight="1" ht="11.25">
      <c r="A27" s="1075" t="s">
        <v>947</v>
      </c>
      <c r="B27" s="1076">
        <v>2025</v>
      </c>
      <c r="J27" s="156" t="s">
        <v>390</v>
      </c>
      <c r="AX27" s="1121" t="s">
        <v>948</v>
      </c>
      <c r="BB27" s="1121" t="s">
        <v>949</v>
      </c>
      <c r="BC27" s="1121" t="s">
        <v>932</v>
      </c>
      <c r="BE27" s="1121">
        <v>2025</v>
      </c>
      <c r="BH27" s="1071" t="s">
        <v>24</v>
      </c>
      <c r="BJ27" s="1069" t="s">
        <v>833</v>
      </c>
      <c r="BL27" s="1069" t="s">
        <v>833</v>
      </c>
      <c r="BN27" s="1071" t="s">
        <v>24</v>
      </c>
      <c r="BQ27" s="1304">
        <v>4190072</v>
      </c>
      <c r="BR27" s="1069" t="s">
        <v>950</v>
      </c>
      <c r="BS27" s="1452"/>
      <c r="BV27" s="1071"/>
      <c r="BW27" s="1071"/>
    </row>
    <row customHeight="1" ht="11.25">
      <c r="A28" s="1075" t="s">
        <v>951</v>
      </c>
      <c r="D28" s="1101"/>
      <c r="E28" s="1102"/>
      <c r="F28" s="1102"/>
      <c r="H28" s="1103" t="s">
        <v>952</v>
      </c>
      <c r="AX28" s="1121" t="s">
        <v>953</v>
      </c>
      <c r="AZ28" s="1068" t="s">
        <v>954</v>
      </c>
      <c r="BB28" s="1121" t="s">
        <v>955</v>
      </c>
      <c r="BC28" s="1121" t="s">
        <v>956</v>
      </c>
      <c r="BE28" s="1121">
        <v>2026</v>
      </c>
      <c r="BH28" s="1071" t="s">
        <v>24</v>
      </c>
      <c r="BJ28" s="1069" t="s">
        <v>840</v>
      </c>
      <c r="BL28" s="1069" t="s">
        <v>840</v>
      </c>
      <c r="BN28" s="1071" t="s">
        <v>24</v>
      </c>
      <c r="BQ28" s="1304">
        <v>4190073</v>
      </c>
      <c r="BR28" s="1069" t="s">
        <v>957</v>
      </c>
      <c r="BS28" s="1452"/>
      <c r="BV28" s="1071"/>
      <c r="BW28" s="1071"/>
    </row>
    <row customHeight="1" ht="11.25">
      <c r="A29" s="1075" t="s">
        <v>958</v>
      </c>
      <c r="D29" s="1104" t="s">
        <v>959</v>
      </c>
      <c r="E29" s="1105" t="str">
        <f>IF(TEMPLATE_GROUP="","",INDEX(StartDateList,MATCH(TEMPLATE_GROUP,CodeTemplateList,0),1))</f>
        <v>45372.43056712963</v>
      </c>
      <c r="F29" s="1105" t="str">
        <f>IF(TEMPLATE_GROUP="","",INDEX(EndDateList,MATCH(TEMPLATE_GROUP,CodeTemplateList,0),1))</f>
        <v>45921.43063657408</v>
      </c>
      <c r="H29" s="1106" t="s">
        <v>960</v>
      </c>
      <c r="AX29" s="1121" t="s">
        <v>961</v>
      </c>
      <c r="AZ29" s="1121" t="s">
        <v>605</v>
      </c>
      <c r="BB29" s="1121" t="s">
        <v>808</v>
      </c>
      <c r="BC29" s="1091"/>
      <c r="BE29" s="1121">
        <v>2027</v>
      </c>
      <c r="BJ29" s="1069" t="s">
        <v>849</v>
      </c>
      <c r="BL29" s="1069" t="s">
        <v>849</v>
      </c>
    </row>
    <row customHeight="1" ht="11.25">
      <c r="A30" s="1075" t="s">
        <v>962</v>
      </c>
      <c r="D30" s="1107"/>
      <c r="E30" s="1108"/>
      <c r="F30" s="1108"/>
      <c r="AX30" s="1121" t="s">
        <v>963</v>
      </c>
      <c r="AZ30" s="1121" t="s">
        <v>634</v>
      </c>
      <c r="BE30" s="1121">
        <v>2028</v>
      </c>
      <c r="BJ30" s="1069" t="s">
        <v>964</v>
      </c>
      <c r="BL30" s="1069" t="s">
        <v>964</v>
      </c>
    </row>
    <row customHeight="1" ht="12.75">
      <c r="A31" s="1075" t="s">
        <v>965</v>
      </c>
      <c r="D31" s="1101"/>
      <c r="E31" s="1102"/>
      <c r="F31" s="1102"/>
      <c r="H31" s="1109"/>
      <c r="AX31" s="1121" t="s">
        <v>966</v>
      </c>
      <c r="AZ31" s="1121" t="s">
        <v>967</v>
      </c>
      <c r="BE31" s="1121">
        <v>2029</v>
      </c>
      <c r="BJ31" s="1069" t="s">
        <v>968</v>
      </c>
      <c r="BL31" s="1069" t="s">
        <v>968</v>
      </c>
    </row>
    <row customHeight="1" ht="11.25">
      <c r="A32" s="1075" t="s">
        <v>969</v>
      </c>
      <c r="D32" s="1104" t="s">
        <v>970</v>
      </c>
      <c r="E32" s="1105" t="str">
        <f>IF(TEMPLATE_GROUP="","",INDEX(StartDateList,MATCH(TEMPLATE_GROUP,CodeTemplateList,0),1))</f>
        <v>45372.43056712963</v>
      </c>
      <c r="F32" s="1105" t="str">
        <f>IF(TEMPLATE_GROUP="","",INDEX(EndDateList,MATCH(TEMPLATE_GROUP,CodeTemplateList,0),1))</f>
        <v>45921.43063657408</v>
      </c>
      <c r="H32" s="1110" t="s">
        <v>971</v>
      </c>
      <c r="O32" s="1075" t="s">
        <v>603</v>
      </c>
      <c r="AX32" s="1121" t="s">
        <v>972</v>
      </c>
      <c r="AZ32" s="1121" t="s">
        <v>702</v>
      </c>
      <c r="BE32" s="1121">
        <v>2030</v>
      </c>
      <c r="BJ32" s="1069" t="s">
        <v>858</v>
      </c>
      <c r="BL32" s="1069" t="s">
        <v>858</v>
      </c>
    </row>
    <row customHeight="1" ht="11.25">
      <c r="A33" s="1075" t="s">
        <v>973</v>
      </c>
      <c r="O33" s="1075" t="s">
        <v>631</v>
      </c>
      <c r="AX33" s="1121" t="s">
        <v>974</v>
      </c>
      <c r="AZ33" s="1121" t="s">
        <v>604</v>
      </c>
      <c r="BE33" s="1121">
        <v>2031</v>
      </c>
      <c r="BJ33" s="1069" t="s">
        <v>865</v>
      </c>
      <c r="BL33" s="1069" t="s">
        <v>865</v>
      </c>
    </row>
    <row customHeight="1" ht="11.25">
      <c r="A34" s="1075" t="s">
        <v>975</v>
      </c>
      <c r="O34" s="1075" t="s">
        <v>667</v>
      </c>
      <c r="AX34" s="1121" t="s">
        <v>976</v>
      </c>
      <c r="BE34" s="1121">
        <v>2032</v>
      </c>
      <c r="BJ34" s="1069" t="s">
        <v>875</v>
      </c>
      <c r="BL34" s="1069" t="s">
        <v>875</v>
      </c>
    </row>
    <row customHeight="1" ht="11.25">
      <c r="A35" s="1075" t="s">
        <v>977</v>
      </c>
      <c r="O35" s="1075" t="s">
        <v>700</v>
      </c>
      <c r="AX35" s="1121" t="s">
        <v>978</v>
      </c>
      <c r="AZ35" s="1068" t="s">
        <v>979</v>
      </c>
      <c r="BE35" s="1121">
        <v>2033</v>
      </c>
      <c r="BL35" s="1069" t="s">
        <v>980</v>
      </c>
    </row>
    <row customHeight="1" ht="11.25">
      <c r="A36" s="1075" t="s">
        <v>981</v>
      </c>
      <c r="D36" s="1111" t="s">
        <v>982</v>
      </c>
      <c r="E36" s="1112" t="s">
        <v>594</v>
      </c>
      <c r="F36" s="1113" t="str">
        <f>INDEX(E37:E41,MATCH(TEMPLATE_SPHERE,F37:F41,0))</f>
        <v>водоотведения</v>
      </c>
      <c r="G36" s="1113" t="str">
        <f>INDEX(G37:G41,MATCH(TEMPLATE_SPHERE,F37:F41,0))</f>
        <v>водоотведение</v>
      </c>
      <c r="O36" s="1075" t="s">
        <v>725</v>
      </c>
      <c r="AX36" s="1121" t="s">
        <v>983</v>
      </c>
      <c r="AZ36" s="1121" t="s">
        <v>604</v>
      </c>
      <c r="BE36" s="1121">
        <v>2034</v>
      </c>
      <c r="BL36" s="1069" t="s">
        <v>984</v>
      </c>
    </row>
    <row customHeight="1" ht="11.25">
      <c r="A37" s="1075" t="s">
        <v>985</v>
      </c>
      <c r="E37" s="405" t="s">
        <v>986</v>
      </c>
      <c r="F37" s="1114" t="s">
        <v>592</v>
      </c>
      <c r="G37" s="405" t="s">
        <v>987</v>
      </c>
      <c r="O37" s="1075" t="s">
        <v>744</v>
      </c>
      <c r="AX37" s="1121" t="s">
        <v>988</v>
      </c>
      <c r="AZ37" s="1121" t="s">
        <v>633</v>
      </c>
      <c r="BE37" s="1121">
        <v>2035</v>
      </c>
    </row>
    <row customHeight="1" ht="11.25">
      <c r="A38" s="1075" t="s">
        <v>989</v>
      </c>
      <c r="E38" s="405" t="s">
        <v>990</v>
      </c>
      <c r="F38" s="1115" t="s">
        <v>991</v>
      </c>
      <c r="G38" s="405" t="s">
        <v>992</v>
      </c>
      <c r="O38" s="1075" t="s">
        <v>760</v>
      </c>
      <c r="AX38" s="1121" t="s">
        <v>993</v>
      </c>
      <c r="AZ38" s="1121" t="s">
        <v>668</v>
      </c>
      <c r="BE38" s="1121">
        <v>2036</v>
      </c>
      <c r="BH38" s="1068" t="s">
        <v>994</v>
      </c>
      <c r="BJ38" s="1068" t="s">
        <v>995</v>
      </c>
      <c r="BL38" s="1068" t="s">
        <v>996</v>
      </c>
      <c r="BN38" s="1068" t="s">
        <v>997</v>
      </c>
    </row>
    <row customHeight="1" ht="11.25">
      <c r="A39" s="1075" t="s">
        <v>998</v>
      </c>
      <c r="E39" s="405" t="s">
        <v>999</v>
      </c>
      <c r="F39" s="1115" t="s">
        <v>594</v>
      </c>
      <c r="G39" s="405" t="s">
        <v>1000</v>
      </c>
      <c r="O39" s="1075" t="s">
        <v>776</v>
      </c>
      <c r="AX39" s="1121" t="s">
        <v>1001</v>
      </c>
      <c r="AZ39" s="1121" t="s">
        <v>701</v>
      </c>
      <c r="BE39" s="1121">
        <v>2037</v>
      </c>
      <c r="BH39" s="1069" t="s">
        <v>1002</v>
      </c>
      <c r="BJ39" s="1222" t="s">
        <v>1002</v>
      </c>
      <c r="BL39" s="1222" t="s">
        <v>1002</v>
      </c>
      <c r="BN39" s="1069" t="s">
        <v>1003</v>
      </c>
    </row>
    <row customHeight="1" ht="11.25">
      <c r="A40" s="1075" t="s">
        <v>1004</v>
      </c>
      <c r="E40" s="405" t="s">
        <v>1005</v>
      </c>
      <c r="F40" s="1115" t="s">
        <v>1006</v>
      </c>
      <c r="G40" s="405" t="s">
        <v>1007</v>
      </c>
      <c r="O40" s="1075" t="s">
        <v>792</v>
      </c>
      <c r="AX40" s="1121" t="s">
        <v>1008</v>
      </c>
      <c r="BE40" s="1121">
        <v>2038</v>
      </c>
      <c r="BH40" s="1069" t="s">
        <v>1009</v>
      </c>
      <c r="BJ40" s="1222" t="s">
        <v>1010</v>
      </c>
      <c r="BL40" s="1222" t="s">
        <v>1010</v>
      </c>
      <c r="BN40" s="1069" t="s">
        <v>1011</v>
      </c>
    </row>
    <row customHeight="1" ht="11.25">
      <c r="A41" s="1075" t="s">
        <v>1012</v>
      </c>
      <c r="E41" s="405" t="s">
        <v>1013</v>
      </c>
      <c r="F41" s="1115" t="s">
        <v>1014</v>
      </c>
      <c r="G41" s="405" t="s">
        <v>1013</v>
      </c>
      <c r="O41" s="1075" t="s">
        <v>808</v>
      </c>
      <c r="AX41" s="1121" t="s">
        <v>1015</v>
      </c>
      <c r="AZ41" s="1068" t="s">
        <v>1016</v>
      </c>
      <c r="BE41" s="1121">
        <v>2039</v>
      </c>
      <c r="BH41" s="1069" t="s">
        <v>1017</v>
      </c>
      <c r="BJ41" s="1222" t="s">
        <v>1018</v>
      </c>
      <c r="BL41" s="1222" t="s">
        <v>1018</v>
      </c>
      <c r="BN41" s="1069" t="s">
        <v>1019</v>
      </c>
    </row>
    <row customHeight="1" ht="11.25">
      <c r="A42" s="1075" t="s">
        <v>1020</v>
      </c>
      <c r="AX42" s="1121" t="s">
        <v>1021</v>
      </c>
      <c r="AZ42" s="1121" t="s">
        <v>603</v>
      </c>
      <c r="BE42" s="1121">
        <v>2040</v>
      </c>
      <c r="BH42" s="1069" t="s">
        <v>1022</v>
      </c>
      <c r="BJ42" s="1222" t="s">
        <v>1023</v>
      </c>
      <c r="BL42" s="1222" t="s">
        <v>1023</v>
      </c>
      <c r="BN42" s="1069" t="s">
        <v>1024</v>
      </c>
    </row>
    <row customHeight="1" ht="11.25">
      <c r="A43" s="1075" t="s">
        <v>1025</v>
      </c>
      <c r="AX43" s="1121" t="s">
        <v>1026</v>
      </c>
      <c r="AZ43" s="1121" t="s">
        <v>631</v>
      </c>
      <c r="BE43" s="1121">
        <v>2041</v>
      </c>
      <c r="BH43" s="1069" t="s">
        <v>1027</v>
      </c>
      <c r="BJ43" s="1222" t="s">
        <v>1017</v>
      </c>
      <c r="BL43" s="1222" t="s">
        <v>1017</v>
      </c>
      <c r="BN43" s="1069" t="s">
        <v>1028</v>
      </c>
    </row>
    <row customHeight="1" ht="11.25">
      <c r="A44" s="1075" t="s">
        <v>1029</v>
      </c>
      <c r="I44" s="797" t="s">
        <v>1030</v>
      </c>
      <c r="J44" s="1090" t="s">
        <v>1031</v>
      </c>
      <c r="K44" s="1090" t="s">
        <v>1032</v>
      </c>
      <c r="AX44" s="1121" t="s">
        <v>1033</v>
      </c>
      <c r="AZ44" s="1121" t="s">
        <v>667</v>
      </c>
      <c r="BE44" s="1121">
        <v>2042</v>
      </c>
      <c r="BH44" s="1069" t="s">
        <v>1034</v>
      </c>
      <c r="BJ44" s="1222" t="s">
        <v>1022</v>
      </c>
      <c r="BL44" s="1222" t="s">
        <v>1022</v>
      </c>
      <c r="BN44" s="1069" t="s">
        <v>1035</v>
      </c>
    </row>
    <row customHeight="1" ht="11.25">
      <c r="A45" s="1075" t="s">
        <v>1036</v>
      </c>
      <c r="D45" s="1111" t="s">
        <v>1037</v>
      </c>
      <c r="E45" s="1112" t="s">
        <v>1038</v>
      </c>
      <c r="F45" s="795" t="s">
        <v>1039</v>
      </c>
      <c r="G45" s="794" t="s">
        <v>1040</v>
      </c>
      <c r="H45" s="797" t="s">
        <v>1041</v>
      </c>
      <c r="I45" s="1771">
        <f>INDEX(PeriodIsEmptyList,MATCH(TEMPLATE_GROUP,CodeTemplateList,0),1)</f>
        <v>0</v>
      </c>
      <c r="J45" s="1774" t="str">
        <f>INDEX(NameTemplatesInTitleList,MATCH(TEMPLATE_GROUP,CodeTemplateList,0),1)</f>
        <v>Показатели, подлежащие раскрытию в сфере водоотведения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1042</v>
      </c>
      <c r="AZ45" s="1121" t="s">
        <v>700</v>
      </c>
      <c r="BE45" s="1121">
        <v>2043</v>
      </c>
      <c r="BH45" s="1069" t="s">
        <v>1043</v>
      </c>
      <c r="BJ45" s="1222" t="s">
        <v>1044</v>
      </c>
      <c r="BL45" s="1222" t="s">
        <v>1044</v>
      </c>
      <c r="BN45" s="1069" t="s">
        <v>1045</v>
      </c>
    </row>
    <row customHeight="1" ht="11.25">
      <c r="A46" s="1075" t="s">
        <v>1046</v>
      </c>
      <c r="E46" s="405" t="s">
        <v>22</v>
      </c>
      <c r="F46" s="1114" t="s">
        <v>1047</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(водоотведения)</v>
      </c>
      <c r="K46" s="1776"/>
      <c r="AX46" s="1121" t="s">
        <v>1048</v>
      </c>
      <c r="AZ46" s="1121" t="s">
        <v>725</v>
      </c>
      <c r="BE46" s="1121">
        <v>2044</v>
      </c>
      <c r="BH46" s="1069" t="s">
        <v>1019</v>
      </c>
      <c r="BJ46" s="1222" t="s">
        <v>1049</v>
      </c>
      <c r="BL46" s="1222" t="s">
        <v>1049</v>
      </c>
      <c r="BN46" s="1069" t="s">
        <v>1050</v>
      </c>
    </row>
    <row customHeight="1" ht="11.25">
      <c r="A47" s="1075" t="s">
        <v>1051</v>
      </c>
      <c r="E47" s="405" t="s">
        <v>29</v>
      </c>
      <c r="F47" s="1115" t="s">
        <v>1052</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6"/>
      <c r="AX47" s="1121" t="s">
        <v>1053</v>
      </c>
      <c r="AZ47" s="1121" t="s">
        <v>744</v>
      </c>
      <c r="BE47" s="1121">
        <v>2045</v>
      </c>
      <c r="BH47" s="1069" t="s">
        <v>1024</v>
      </c>
      <c r="BJ47" s="1222" t="s">
        <v>1054</v>
      </c>
      <c r="BL47" s="1222" t="s">
        <v>1054</v>
      </c>
      <c r="BN47" s="1069" t="s">
        <v>1055</v>
      </c>
    </row>
    <row customHeight="1" ht="11.25">
      <c r="A48" s="1075" t="s">
        <v>1056</v>
      </c>
      <c r="E48" s="405" t="s">
        <v>1057</v>
      </c>
      <c r="F48" s="1115" t="s">
        <v>1058</v>
      </c>
      <c r="G48" s="1117" t="str">
        <f>IF(f_year="","","01.01."&amp;f_year)</f>
        <v/>
      </c>
      <c r="H48" s="1117" t="str">
        <f>IF(f_year="","","31.12."&amp;f_year)</f>
        <v/>
      </c>
      <c r="I48" s="1772">
        <f>IF(f_year="",TRUE,FALSE)</f>
        <v>1</v>
      </c>
      <c r="J48" s="1775" t="s">
        <v>1059</v>
      </c>
      <c r="K48" s="1776"/>
      <c r="AX48" s="1121" t="s">
        <v>1060</v>
      </c>
      <c r="AZ48" s="1121" t="s">
        <v>760</v>
      </c>
      <c r="BE48" s="1121">
        <v>2046</v>
      </c>
      <c r="BH48" s="1069" t="s">
        <v>1028</v>
      </c>
      <c r="BJ48" s="1222" t="s">
        <v>1061</v>
      </c>
      <c r="BL48" s="1222" t="s">
        <v>1061</v>
      </c>
      <c r="BN48" s="1069" t="s">
        <v>1062</v>
      </c>
    </row>
    <row customHeight="1" ht="11.25">
      <c r="A49" s="1075" t="s">
        <v>1063</v>
      </c>
      <c r="E49" s="405" t="s">
        <v>1064</v>
      </c>
      <c r="F49" s="1115" t="s">
        <v>1065</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6"/>
      <c r="AX49" s="1121" t="s">
        <v>1066</v>
      </c>
      <c r="AZ49" s="1121" t="s">
        <v>776</v>
      </c>
      <c r="BE49" s="1121">
        <v>2047</v>
      </c>
      <c r="BH49" s="1069" t="s">
        <v>1067</v>
      </c>
      <c r="BJ49" s="1222" t="s">
        <v>1068</v>
      </c>
      <c r="BL49" s="1222" t="s">
        <v>1068</v>
      </c>
    </row>
    <row customHeight="1" ht="11.25">
      <c r="A50" s="1075" t="s">
        <v>1069</v>
      </c>
      <c r="E50" s="405" t="s">
        <v>1070</v>
      </c>
      <c r="F50" s="1115" t="s">
        <v>1071</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6"/>
      <c r="AX50" s="1121" t="s">
        <v>1072</v>
      </c>
      <c r="AZ50" s="1121" t="s">
        <v>792</v>
      </c>
      <c r="BE50" s="1121">
        <v>2048</v>
      </c>
      <c r="BH50" s="1069" t="s">
        <v>1035</v>
      </c>
      <c r="BJ50" s="1222" t="s">
        <v>1073</v>
      </c>
      <c r="BL50" s="1222" t="s">
        <v>1073</v>
      </c>
    </row>
    <row customHeight="1" ht="11.25">
      <c r="A51" s="1075" t="s">
        <v>1074</v>
      </c>
      <c r="E51" s="405" t="s">
        <v>1075</v>
      </c>
      <c r="F51" s="1115" t="s">
        <v>1076</v>
      </c>
      <c r="G51" s="1117" t="str">
        <f>IF(TITLE_PERIOD_START="","",TITLE_PERIOD_START)</f>
        <v>45372.43056712963</v>
      </c>
      <c r="H51" s="1117" t="str">
        <f>IF(TITLE_PERIOD_END="","",TITLE_PERIOD_END)</f>
        <v>45921.43063657408</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1077</v>
      </c>
      <c r="AZ51" s="1121" t="s">
        <v>808</v>
      </c>
      <c r="BE51" s="1121">
        <v>2049</v>
      </c>
      <c r="BH51" s="1069" t="s">
        <v>1045</v>
      </c>
      <c r="BJ51" s="1222" t="s">
        <v>1078</v>
      </c>
      <c r="BL51" s="1222" t="s">
        <v>1078</v>
      </c>
    </row>
    <row customHeight="1" ht="11.25">
      <c r="A52" s="1075" t="s">
        <v>1079</v>
      </c>
      <c r="E52" s="405" t="s">
        <v>1080</v>
      </c>
      <c r="F52" s="1115" t="s">
        <v>1038</v>
      </c>
      <c r="G52" s="1117" t="str">
        <f>IF(TITLE_PERIOD_START="","",TITLE_PERIOD_START)</f>
        <v>45372.43056712963</v>
      </c>
      <c r="H52" s="1117" t="str">
        <f>IF(TITLE_PERIOD_END="","",TITLE_PERIOD_END)</f>
        <v>45921.43063657408</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водоотведения (цены и тарифы)</v>
      </c>
      <c r="K52" s="1776"/>
      <c r="AX52" s="1121" t="s">
        <v>1081</v>
      </c>
      <c r="AZ52" s="1121" t="s">
        <v>604</v>
      </c>
      <c r="BE52" s="1121">
        <v>2050</v>
      </c>
      <c r="BH52" s="1069" t="s">
        <v>1050</v>
      </c>
      <c r="BJ52" s="1222" t="s">
        <v>1019</v>
      </c>
      <c r="BL52" s="1222" t="s">
        <v>1019</v>
      </c>
    </row>
    <row customHeight="1" ht="11.25">
      <c r="A53" s="1075" t="s">
        <v>1082</v>
      </c>
      <c r="E53" s="405" t="s">
        <v>1083</v>
      </c>
      <c r="F53" s="1115" t="s">
        <v>1083</v>
      </c>
      <c r="G53" s="1117" t="str">
        <f>IF(f_year="","","01.01."&amp;f_year)</f>
        <v/>
      </c>
      <c r="H53" s="1117" t="str">
        <f>IF(f_year="","","31.12."&amp;f_year)</f>
        <v/>
      </c>
      <c r="I53" s="1772">
        <f>IF(AND(f_year="",TITLE_DATE_FIL=""),TRUE,FALSE)</f>
        <v>1</v>
      </c>
      <c r="J53" s="1775" t="s">
        <v>1084</v>
      </c>
      <c r="K53" s="1776"/>
      <c r="AX53" s="1121" t="s">
        <v>1085</v>
      </c>
      <c r="BE53" s="1121">
        <v>2051</v>
      </c>
      <c r="BH53" s="1069" t="s">
        <v>1055</v>
      </c>
      <c r="BJ53" s="1222" t="s">
        <v>1024</v>
      </c>
      <c r="BL53" s="1222" t="s">
        <v>1024</v>
      </c>
    </row>
    <row customHeight="1" ht="11.25">
      <c r="A54" s="1075" t="s">
        <v>1086</v>
      </c>
      <c r="AX54" s="1121" t="s">
        <v>1087</v>
      </c>
      <c r="AZ54" s="1068" t="s">
        <v>1088</v>
      </c>
      <c r="BE54" s="1121">
        <v>2052</v>
      </c>
      <c r="BH54" s="1069" t="s">
        <v>1062</v>
      </c>
      <c r="BJ54" s="1222" t="s">
        <v>1028</v>
      </c>
      <c r="BL54" s="1222" t="s">
        <v>1028</v>
      </c>
    </row>
    <row customHeight="1" ht="11.25">
      <c r="A55" s="1075" t="s">
        <v>1089</v>
      </c>
      <c r="AX55" s="1121" t="s">
        <v>1090</v>
      </c>
      <c r="AZ55" s="1121" t="s">
        <v>606</v>
      </c>
      <c r="BE55" s="1121">
        <v>2053</v>
      </c>
      <c r="BH55" s="1071" t="s">
        <v>24</v>
      </c>
      <c r="BJ55" s="1222" t="s">
        <v>1067</v>
      </c>
      <c r="BL55" s="1222" t="s">
        <v>1067</v>
      </c>
    </row>
    <row customHeight="1" ht="11.25">
      <c r="A56" s="1075" t="s">
        <v>1091</v>
      </c>
      <c r="D56" s="1119" t="s">
        <v>1092</v>
      </c>
      <c r="E56" s="1095">
        <v>55</v>
      </c>
      <c r="F56" s="1075" t="s">
        <v>1093</v>
      </c>
      <c r="AX56" s="1121" t="s">
        <v>1094</v>
      </c>
      <c r="AZ56" s="1121" t="s">
        <v>635</v>
      </c>
      <c r="BE56" s="1121">
        <v>2054</v>
      </c>
      <c r="BH56" s="1071" t="s">
        <v>24</v>
      </c>
      <c r="BJ56" s="1222" t="s">
        <v>1035</v>
      </c>
      <c r="BL56" s="1222" t="s">
        <v>1035</v>
      </c>
    </row>
    <row customHeight="1" ht="11.25">
      <c r="A57" s="1075" t="s">
        <v>1095</v>
      </c>
      <c r="D57" s="1119" t="s">
        <v>1096</v>
      </c>
      <c r="E57" s="1095">
        <v>66</v>
      </c>
      <c r="F57" s="1075" t="s">
        <v>1093</v>
      </c>
      <c r="AX57" s="1121" t="s">
        <v>1097</v>
      </c>
      <c r="AZ57" s="1121" t="s">
        <v>670</v>
      </c>
      <c r="BE57" s="1121">
        <v>2055</v>
      </c>
      <c r="BJ57" s="1222" t="s">
        <v>1045</v>
      </c>
      <c r="BL57" s="1222" t="s">
        <v>1045</v>
      </c>
    </row>
    <row customHeight="1" ht="11.25">
      <c r="A58" s="1075" t="s">
        <v>1098</v>
      </c>
      <c r="D58" s="1119" t="s">
        <v>1099</v>
      </c>
      <c r="E58" s="1095">
        <v>44</v>
      </c>
      <c r="F58" s="1075" t="s">
        <v>1093</v>
      </c>
      <c r="AX58" s="1121" t="s">
        <v>1100</v>
      </c>
      <c r="BE58" s="1121">
        <v>2056</v>
      </c>
      <c r="BJ58" s="1222" t="s">
        <v>1050</v>
      </c>
      <c r="BL58" s="1222" t="s">
        <v>1050</v>
      </c>
    </row>
    <row customHeight="1" ht="11.25">
      <c r="A59" s="1075" t="s">
        <v>1101</v>
      </c>
      <c r="D59" s="1119" t="s">
        <v>130</v>
      </c>
      <c r="E59" s="1095" t="s">
        <v>906</v>
      </c>
      <c r="F59" s="1075" t="s">
        <v>1102</v>
      </c>
      <c r="AX59" s="1121" t="s">
        <v>1103</v>
      </c>
      <c r="AZ59" s="1068" t="s">
        <v>1104</v>
      </c>
      <c r="BE59" s="1121">
        <v>2057</v>
      </c>
      <c r="BJ59" s="1222" t="s">
        <v>1055</v>
      </c>
      <c r="BL59" s="1222" t="s">
        <v>1055</v>
      </c>
    </row>
    <row customHeight="1" ht="11.25">
      <c r="A60" s="1075" t="s">
        <v>1105</v>
      </c>
      <c r="D60" s="1119" t="s">
        <v>1106</v>
      </c>
      <c r="E60" s="1095" t="s">
        <v>906</v>
      </c>
      <c r="F60" s="1075" t="s">
        <v>1102</v>
      </c>
      <c r="AX60" s="1121" t="s">
        <v>1107</v>
      </c>
      <c r="AZ60" s="1121" t="s">
        <v>607</v>
      </c>
      <c r="BE60" s="1121">
        <v>2058</v>
      </c>
      <c r="BJ60" s="1222" t="s">
        <v>1062</v>
      </c>
      <c r="BL60" s="1222" t="s">
        <v>1062</v>
      </c>
    </row>
    <row customHeight="1" ht="11.25">
      <c r="A61" s="1075" t="s">
        <v>1108</v>
      </c>
      <c r="D61" s="1119" t="s">
        <v>1109</v>
      </c>
      <c r="E61" s="1095">
        <v>26</v>
      </c>
      <c r="F61" s="1075" t="s">
        <v>1102</v>
      </c>
      <c r="AX61" s="1121" t="s">
        <v>1110</v>
      </c>
      <c r="AZ61" s="1121" t="s">
        <v>636</v>
      </c>
      <c r="BE61" s="1121">
        <v>2059</v>
      </c>
      <c r="BL61" s="1222" t="s">
        <v>1111</v>
      </c>
    </row>
    <row customHeight="1" ht="11.25">
      <c r="A62" s="1075" t="s">
        <v>1112</v>
      </c>
      <c r="D62" s="1119" t="s">
        <v>129</v>
      </c>
      <c r="E62" s="1095">
        <v>30</v>
      </c>
      <c r="F62" s="1075" t="s">
        <v>1102</v>
      </c>
      <c r="AZ62" s="1121" t="s">
        <v>671</v>
      </c>
      <c r="BE62" s="1121">
        <v>2060</v>
      </c>
      <c r="BL62" s="1222" t="s">
        <v>1113</v>
      </c>
    </row>
    <row customHeight="1" ht="11.25">
      <c r="A63" s="1075" t="s">
        <v>1114</v>
      </c>
      <c r="D63" s="1119" t="s">
        <v>1115</v>
      </c>
      <c r="E63" s="1095">
        <v>30</v>
      </c>
      <c r="F63" s="1075" t="s">
        <v>1102</v>
      </c>
      <c r="AZ63" s="1121" t="s">
        <v>703</v>
      </c>
      <c r="BE63" s="1121">
        <v>2061</v>
      </c>
    </row>
    <row customHeight="1" ht="11.25">
      <c r="A64" s="1075" t="s">
        <v>1116</v>
      </c>
      <c r="D64" s="1119" t="s">
        <v>1117</v>
      </c>
      <c r="E64" s="1095">
        <v>30</v>
      </c>
      <c r="F64" s="1075" t="s">
        <v>1102</v>
      </c>
      <c r="AZ64" s="1121" t="s">
        <v>726</v>
      </c>
      <c r="BE64" s="1121">
        <v>2062</v>
      </c>
    </row>
    <row customHeight="1" ht="11.25">
      <c r="A65" s="1075" t="s">
        <v>1118</v>
      </c>
      <c r="D65" s="1075"/>
      <c r="BE65" s="1121">
        <v>2063</v>
      </c>
    </row>
    <row customHeight="1" ht="11.25">
      <c r="A66" s="1075" t="s">
        <v>1119</v>
      </c>
      <c r="AZ66" s="1068" t="s">
        <v>1120</v>
      </c>
      <c r="BE66" s="1121">
        <v>2064</v>
      </c>
    </row>
    <row customHeight="1" ht="11.25">
      <c r="A67" s="1075" t="s">
        <v>1121</v>
      </c>
      <c r="AZ67" s="1121" t="s">
        <v>608</v>
      </c>
      <c r="BE67" s="1121">
        <v>2065</v>
      </c>
    </row>
    <row customHeight="1" ht="11.25">
      <c r="A68" s="1075" t="s">
        <v>1122</v>
      </c>
      <c r="AZ68" s="1121" t="s">
        <v>637</v>
      </c>
      <c r="BE68" s="1121">
        <v>2066</v>
      </c>
      <c r="BH68" s="1068" t="s">
        <v>1123</v>
      </c>
      <c r="BJ68" s="1068" t="s">
        <v>1124</v>
      </c>
      <c r="BL68" s="1068" t="s">
        <v>1125</v>
      </c>
      <c r="BN68" s="1068" t="s">
        <v>1126</v>
      </c>
    </row>
    <row customHeight="1" ht="11.25">
      <c r="A69" s="1075" t="s">
        <v>1127</v>
      </c>
      <c r="AZ69" s="1121" t="s">
        <v>672</v>
      </c>
      <c r="BE69" s="1121">
        <v>2067</v>
      </c>
      <c r="BH69" s="1069" t="s">
        <v>1128</v>
      </c>
      <c r="BI69" s="1118" t="s">
        <v>108</v>
      </c>
      <c r="BJ69" s="1069" t="s">
        <v>1129</v>
      </c>
      <c r="BK69" s="1118" t="s">
        <v>108</v>
      </c>
      <c r="BL69" s="1069" t="s">
        <v>1130</v>
      </c>
      <c r="BN69" s="1069" t="s">
        <v>1131</v>
      </c>
    </row>
    <row customHeight="1" ht="11.25">
      <c r="A70" s="1075" t="s">
        <v>1132</v>
      </c>
      <c r="AZ70" s="1121" t="s">
        <v>704</v>
      </c>
      <c r="BE70" s="1121">
        <v>2068</v>
      </c>
      <c r="BH70" s="1069" t="s">
        <v>1133</v>
      </c>
      <c r="BJ70" s="1069" t="s">
        <v>1134</v>
      </c>
      <c r="BL70" s="1069" t="s">
        <v>1135</v>
      </c>
      <c r="BN70" s="1069" t="s">
        <v>1136</v>
      </c>
    </row>
    <row customHeight="1" ht="11.25">
      <c r="A71" s="1075" t="s">
        <v>1137</v>
      </c>
      <c r="AZ71" s="1121" t="s">
        <v>706</v>
      </c>
      <c r="BE71" s="1121">
        <v>2069</v>
      </c>
      <c r="BH71" s="1069" t="s">
        <v>1138</v>
      </c>
      <c r="BI71" s="1118" t="s">
        <v>89</v>
      </c>
      <c r="BJ71" s="1069" t="s">
        <v>1139</v>
      </c>
      <c r="BK71" s="1118" t="s">
        <v>89</v>
      </c>
      <c r="BL71" s="1069" t="s">
        <v>1140</v>
      </c>
      <c r="BN71" s="1069" t="s">
        <v>1141</v>
      </c>
    </row>
    <row customHeight="1" ht="11.25">
      <c r="A72" s="1075" t="s">
        <v>14</v>
      </c>
      <c r="AZ72" s="1121" t="s">
        <v>56</v>
      </c>
      <c r="BE72" s="1121">
        <v>2070</v>
      </c>
      <c r="BH72" s="1069" t="s">
        <v>1142</v>
      </c>
      <c r="BJ72" s="1069" t="s">
        <v>1142</v>
      </c>
      <c r="BL72" s="1069" t="s">
        <v>1142</v>
      </c>
      <c r="BN72" s="1069" t="s">
        <v>1143</v>
      </c>
    </row>
    <row customHeight="1" ht="11.25">
      <c r="A73" s="1075" t="s">
        <v>1144</v>
      </c>
      <c r="BH73" s="1069" t="s">
        <v>1145</v>
      </c>
      <c r="BI73" s="1118" t="s">
        <v>110</v>
      </c>
      <c r="BJ73" s="1069" t="s">
        <v>1146</v>
      </c>
      <c r="BK73" s="1118" t="s">
        <v>110</v>
      </c>
      <c r="BL73" s="1069" t="s">
        <v>1147</v>
      </c>
      <c r="BN73" s="1069" t="s">
        <v>1148</v>
      </c>
    </row>
    <row customHeight="1" ht="11.25">
      <c r="A74" s="1075" t="s">
        <v>1149</v>
      </c>
      <c r="BH74" s="1069" t="s">
        <v>1150</v>
      </c>
      <c r="BJ74" s="1069" t="s">
        <v>1151</v>
      </c>
      <c r="BL74" s="1069" t="s">
        <v>1152</v>
      </c>
      <c r="BN74" s="1069" t="s">
        <v>1153</v>
      </c>
    </row>
    <row customHeight="1" ht="11.25">
      <c r="A75" s="1075" t="s">
        <v>1154</v>
      </c>
      <c r="AZ75" s="1068" t="s">
        <v>1155</v>
      </c>
      <c r="BH75" s="1069" t="s">
        <v>1156</v>
      </c>
      <c r="BJ75" s="1069" t="s">
        <v>1156</v>
      </c>
      <c r="BL75" s="1069" t="s">
        <v>1156</v>
      </c>
    </row>
    <row customHeight="1" ht="11.25">
      <c r="A76" s="1075" t="s">
        <v>1157</v>
      </c>
      <c r="AZ76" s="1121" t="s">
        <v>617</v>
      </c>
      <c r="BH76" s="1069" t="s">
        <v>1158</v>
      </c>
      <c r="BJ76" s="1069" t="s">
        <v>1159</v>
      </c>
      <c r="BL76" s="1069" t="s">
        <v>1160</v>
      </c>
    </row>
    <row customHeight="1" ht="11.25">
      <c r="A77" s="1075" t="s">
        <v>1161</v>
      </c>
      <c r="AZ77" s="1121" t="s">
        <v>647</v>
      </c>
    </row>
    <row customHeight="1" ht="11.25">
      <c r="A78" s="1075" t="s">
        <v>1162</v>
      </c>
      <c r="AZ78" s="1121" t="s">
        <v>679</v>
      </c>
    </row>
    <row customHeight="1" ht="11.25">
      <c r="A79" s="1075" t="s">
        <v>1163</v>
      </c>
      <c r="AZ79" s="1121" t="s">
        <v>710</v>
      </c>
      <c r="BH79" s="1068" t="s">
        <v>1164</v>
      </c>
      <c r="BJ79" s="1068" t="s">
        <v>1165</v>
      </c>
      <c r="BL79" s="1068" t="s">
        <v>1166</v>
      </c>
    </row>
    <row customHeight="1" ht="11.25">
      <c r="A80" s="1075" t="s">
        <v>1167</v>
      </c>
      <c r="AZ80" s="1121" t="s">
        <v>731</v>
      </c>
      <c r="BH80" s="1069" t="s">
        <v>1168</v>
      </c>
      <c r="BJ80" s="1069" t="s">
        <v>1169</v>
      </c>
      <c r="BL80" s="1069" t="s">
        <v>1170</v>
      </c>
    </row>
    <row customHeight="1" ht="11.25">
      <c r="A81" s="1075" t="s">
        <v>1171</v>
      </c>
      <c r="AZ81" s="1121" t="s">
        <v>748</v>
      </c>
      <c r="BH81" s="1069" t="s">
        <v>1172</v>
      </c>
      <c r="BJ81" s="1069" t="s">
        <v>1173</v>
      </c>
      <c r="BL81" s="1069" t="s">
        <v>1174</v>
      </c>
    </row>
    <row customHeight="1" ht="11.25">
      <c r="A82" s="1075" t="s">
        <v>1175</v>
      </c>
      <c r="AZ82" s="1121" t="s">
        <v>762</v>
      </c>
      <c r="BH82" s="1069" t="s">
        <v>1176</v>
      </c>
      <c r="BJ82" s="1069" t="s">
        <v>1177</v>
      </c>
      <c r="BL82" s="1069" t="s">
        <v>1178</v>
      </c>
    </row>
    <row customHeight="1" ht="11.25">
      <c r="A83" s="1075" t="s">
        <v>1179</v>
      </c>
      <c r="BH83" s="1069" t="s">
        <v>1180</v>
      </c>
      <c r="BJ83" s="1069" t="s">
        <v>1181</v>
      </c>
      <c r="BL83" s="1069" t="s">
        <v>1182</v>
      </c>
    </row>
    <row customHeight="1" ht="11.25">
      <c r="A84" s="1075" t="s">
        <v>1183</v>
      </c>
      <c r="AZ84" s="1068" t="s">
        <v>1184</v>
      </c>
    </row>
    <row customHeight="1" ht="11.25">
      <c r="A85" s="1075" t="s">
        <v>1185</v>
      </c>
      <c r="AZ85" s="1121" t="s">
        <v>1186</v>
      </c>
    </row>
    <row customHeight="1" ht="11.25">
      <c r="A86" s="1075" t="s">
        <v>1187</v>
      </c>
      <c r="AZ86" s="1121" t="s">
        <v>1188</v>
      </c>
      <c r="BH86" s="1068" t="s">
        <v>1189</v>
      </c>
      <c r="BJ86" s="1068" t="s">
        <v>1190</v>
      </c>
      <c r="BL86" s="1068" t="s">
        <v>1191</v>
      </c>
    </row>
    <row customHeight="1" ht="11.25">
      <c r="A87" s="1075" t="s">
        <v>1192</v>
      </c>
      <c r="AZ87" s="1121" t="s">
        <v>1193</v>
      </c>
      <c r="BH87" s="1069" t="s">
        <v>1194</v>
      </c>
      <c r="BJ87" s="1069" t="s">
        <v>1195</v>
      </c>
      <c r="BL87" s="1069" t="s">
        <v>1196</v>
      </c>
    </row>
    <row customHeight="1" ht="11.25">
      <c r="AZ88" s="0"/>
      <c r="BH88" s="1069" t="s">
        <v>1197</v>
      </c>
      <c r="BJ88" s="1069" t="s">
        <v>1198</v>
      </c>
      <c r="BL88" s="1069" t="s">
        <v>1199</v>
      </c>
    </row>
    <row customHeight="1" ht="11.25">
      <c r="AZ89" s="1068" t="s">
        <v>1200</v>
      </c>
    </row>
    <row customHeight="1" ht="11.25">
      <c r="AZ90" s="1121" t="s">
        <v>1071</v>
      </c>
    </row>
    <row customHeight="1" ht="11.25">
      <c r="AZ91" s="1121" t="s">
        <v>1201</v>
      </c>
      <c r="BH91" s="1068" t="s">
        <v>1202</v>
      </c>
      <c r="BJ91" s="1068" t="s">
        <v>1203</v>
      </c>
      <c r="BL91" s="1068" t="s">
        <v>1204</v>
      </c>
    </row>
    <row customHeight="1" ht="11.25">
      <c r="AZ92" s="1121" t="s">
        <v>1205</v>
      </c>
      <c r="BH92" s="1069" t="s">
        <v>1206</v>
      </c>
      <c r="BJ92" s="1069" t="s">
        <v>1207</v>
      </c>
      <c r="BL92" s="1069" t="s">
        <v>1208</v>
      </c>
    </row>
    <row customHeight="1" ht="11.25">
      <c r="AZ93" s="1121" t="s">
        <v>1209</v>
      </c>
      <c r="BH93" s="1069" t="s">
        <v>1210</v>
      </c>
      <c r="BJ93" s="1069" t="s">
        <v>1211</v>
      </c>
      <c r="BL93" s="1069" t="s">
        <v>1212</v>
      </c>
    </row>
    <row customHeight="1" ht="11.25">
      <c r="AZ94" s="1121" t="s">
        <v>1213</v>
      </c>
    </row>
    <row r="96" customHeight="1" ht="11.25">
      <c r="AZ96" s="1068" t="s">
        <v>1214</v>
      </c>
      <c r="BH96" s="1068" t="s">
        <v>1215</v>
      </c>
      <c r="BJ96" s="1068" t="s">
        <v>1216</v>
      </c>
      <c r="BL96" s="1068" t="s">
        <v>1217</v>
      </c>
      <c r="BN96" s="1068" t="s">
        <v>1218</v>
      </c>
    </row>
    <row customHeight="1" ht="11.25">
      <c r="AZ97" s="1121" t="s">
        <v>1219</v>
      </c>
      <c r="BH97" s="1069" t="s">
        <v>1220</v>
      </c>
      <c r="BJ97" s="1069" t="s">
        <v>1221</v>
      </c>
      <c r="BL97" s="1069" t="s">
        <v>1222</v>
      </c>
      <c r="BN97" s="1069" t="s">
        <v>1223</v>
      </c>
    </row>
    <row customHeight="1" ht="11.25">
      <c r="AZ98" s="1121" t="s">
        <v>1224</v>
      </c>
      <c r="BH98" s="1069" t="s">
        <v>1225</v>
      </c>
      <c r="BJ98" s="1069" t="s">
        <v>1226</v>
      </c>
      <c r="BL98" s="1069" t="s">
        <v>1227</v>
      </c>
      <c r="BN98" s="1069" t="s">
        <v>1228</v>
      </c>
    </row>
    <row customHeight="1" ht="11.25">
      <c r="AZ99" s="1121" t="s">
        <v>1229</v>
      </c>
      <c r="BH99" s="1069" t="s">
        <v>1230</v>
      </c>
      <c r="BJ99" s="1069" t="s">
        <v>1231</v>
      </c>
      <c r="BL99" s="1069" t="s">
        <v>1232</v>
      </c>
      <c r="BN99" s="1069" t="s">
        <v>1233</v>
      </c>
    </row>
    <row customHeight="1" ht="11.25">
      <c r="BJ100" s="1069" t="s">
        <v>808</v>
      </c>
      <c r="BL100" s="1069" t="s">
        <v>808</v>
      </c>
      <c r="BN100" s="1069" t="s">
        <v>1234</v>
      </c>
    </row>
    <row customHeight="1" ht="11.25">
      <c r="AZ101" s="1722" t="s">
        <v>1235</v>
      </c>
      <c r="BN101" s="1069" t="s">
        <v>1236</v>
      </c>
    </row>
    <row customHeight="1" ht="11.25">
      <c r="AZ102" s="1121" t="s">
        <v>1237</v>
      </c>
      <c r="BN102" s="1069" t="s">
        <v>1238</v>
      </c>
    </row>
    <row customHeight="1" ht="11.25">
      <c r="AZ103" s="1121" t="s">
        <v>1239</v>
      </c>
      <c r="BN103" s="1069" t="s">
        <v>1240</v>
      </c>
    </row>
    <row customHeight="1" ht="11.25">
      <c r="AZ104" s="1121" t="s">
        <v>1241</v>
      </c>
      <c r="BN104" s="1069" t="s">
        <v>1242</v>
      </c>
    </row>
    <row r="107" customHeight="1" ht="11.25">
      <c r="BH107" s="1068" t="s">
        <v>1243</v>
      </c>
      <c r="BJ107" s="1068" t="s">
        <v>1244</v>
      </c>
      <c r="BL107" s="1068" t="s">
        <v>1245</v>
      </c>
      <c r="BN107" s="1068" t="s">
        <v>1246</v>
      </c>
    </row>
    <row customHeight="1" ht="11.25">
      <c r="BH108" s="1069" t="s">
        <v>1247</v>
      </c>
      <c r="BJ108" s="1069" t="s">
        <v>1248</v>
      </c>
      <c r="BL108" s="1069" t="s">
        <v>894</v>
      </c>
      <c r="BN108" s="1069" t="s">
        <v>1249</v>
      </c>
    </row>
    <row customHeight="1" ht="11.25">
      <c r="BH109" s="1069" t="s">
        <v>1250</v>
      </c>
    </row>
    <row customHeight="1" ht="11.25">
      <c r="BH110" s="1069" t="s">
        <v>1250</v>
      </c>
    </row>
    <row r="114" customHeight="1" ht="11.25">
      <c r="BH114" s="1068" t="s">
        <v>1251</v>
      </c>
    </row>
    <row customHeight="1" ht="11.25">
      <c r="BH115" s="1069" t="s">
        <v>604</v>
      </c>
    </row>
    <row customHeight="1" ht="11.25">
      <c r="BH116" s="1069" t="s">
        <v>633</v>
      </c>
    </row>
    <row customHeight="1" ht="11.25">
      <c r="BH117" s="1069" t="s">
        <v>668</v>
      </c>
    </row>
    <row customHeight="1" ht="11.25">
      <c r="BH118" s="1069" t="s">
        <v>701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68B6A-6BFA-0403-B6D2-01FF9FD5268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1252</v>
      </c>
      <c r="B1" s="844"/>
      <c r="C1" s="983" t="s">
        <v>1253</v>
      </c>
      <c r="D1" s="981" t="s">
        <v>592</v>
      </c>
      <c r="E1" s="981" t="s">
        <v>991</v>
      </c>
      <c r="F1" s="981" t="s">
        <v>594</v>
      </c>
      <c r="G1" s="981" t="s">
        <v>1006</v>
      </c>
      <c r="H1" s="981" t="s">
        <v>1014</v>
      </c>
    </row>
    <row customHeight="1" ht="9">
      <c r="A2" s="984" t="s">
        <v>1254</v>
      </c>
      <c r="B2" s="984"/>
      <c r="C2" s="985" t="str">
        <f>INDEX(TEMPLATE_NUMBER_FORM_LIST,MATCH(TEMPLATE_SPHERE,TEMPLATE_SPHERE_LIST,0))</f>
        <v>10</v>
      </c>
      <c r="D2" s="984" t="s">
        <v>860</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1255</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4"/>
    </row>
    <row customHeight="1" ht="54">
      <c r="A4" s="844" t="s">
        <v>1256</v>
      </c>
      <c r="B4" s="844" t="s">
        <v>109</v>
      </c>
      <c r="C4" s="985"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84" t="s">
        <v>1257</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84"/>
      <c r="G4" s="984"/>
      <c r="H4" s="844" t="s">
        <v>1258</v>
      </c>
    </row>
    <row customHeight="1" ht="171">
      <c r="A5" s="844" t="s">
        <v>1259</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4" t="s">
        <v>1260</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4" t="s">
        <v>1261</v>
      </c>
    </row>
    <row customHeight="1" ht="90">
      <c r="A6" s="844" t="s">
        <v>1262</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44" t="s">
        <v>1263</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44"/>
      <c r="G6" s="844"/>
      <c r="H6" s="987"/>
    </row>
    <row customHeight="1" ht="45">
      <c r="A7" s="844" t="s">
        <v>1264</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1265</v>
      </c>
      <c r="E7" s="844" t="s">
        <v>1266</v>
      </c>
      <c r="F7" s="987"/>
      <c r="G7" s="987"/>
      <c r="H7" s="987"/>
    </row>
    <row customHeight="1" ht="108">
      <c r="A8" s="844" t="s">
        <v>1267</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1268</v>
      </c>
      <c r="E8" s="844" t="s">
        <v>1269</v>
      </c>
      <c r="F8" s="987"/>
      <c r="G8" s="987"/>
      <c r="H8" s="987"/>
    </row>
    <row customHeight="1" ht="99">
      <c r="A9" s="844" t="s">
        <v>1270</v>
      </c>
      <c r="B9" s="844"/>
      <c r="C9" s="844" t="s">
        <v>1271</v>
      </c>
      <c r="D9" s="844"/>
      <c r="E9" s="844"/>
      <c r="F9" s="987"/>
      <c r="G9" s="987"/>
      <c r="H9" s="987"/>
    </row>
    <row customHeight="1" ht="126">
      <c r="A10" s="844" t="s">
        <v>1272</v>
      </c>
      <c r="B10" s="844"/>
      <c r="C10" s="844" t="s">
        <v>1273</v>
      </c>
      <c r="D10" s="844"/>
      <c r="E10" s="844"/>
      <c r="F10" s="987"/>
      <c r="G10" s="987"/>
      <c r="H10" s="987"/>
    </row>
    <row customHeight="1" ht="108">
      <c r="A11" s="844" t="s">
        <v>1274</v>
      </c>
      <c r="B11" s="844"/>
      <c r="C11" s="844" t="s">
        <v>1275</v>
      </c>
      <c r="D11" s="844"/>
      <c r="E11" s="844"/>
      <c r="F11" s="987"/>
      <c r="G11" s="987"/>
      <c r="H11" s="987"/>
    </row>
    <row customHeight="1" ht="54">
      <c r="A12" s="844" t="s">
        <v>1276</v>
      </c>
      <c r="B12" s="844"/>
      <c r="C12" s="844" t="s">
        <v>1277</v>
      </c>
      <c r="D12" s="844"/>
      <c r="E12" s="844"/>
      <c r="F12" s="987"/>
      <c r="G12" s="987"/>
      <c r="H12" s="987"/>
    </row>
    <row customHeight="1" ht="45">
      <c r="A13" s="844" t="s">
        <v>1278</v>
      </c>
      <c r="B13" s="844"/>
      <c r="C13" s="844" t="s">
        <v>1279</v>
      </c>
      <c r="D13" s="844"/>
      <c r="E13" s="844"/>
      <c r="F13" s="987"/>
      <c r="G13" s="987"/>
      <c r="H13" s="987"/>
    </row>
    <row customHeight="1" ht="117">
      <c r="A14" s="844" t="s">
        <v>1280</v>
      </c>
      <c r="B14" s="844"/>
      <c r="C14" s="844" t="s">
        <v>1281</v>
      </c>
      <c r="D14" s="844"/>
      <c r="E14" s="844"/>
      <c r="F14" s="987"/>
      <c r="G14" s="987"/>
      <c r="H14" s="987"/>
    </row>
    <row customHeight="1" ht="117">
      <c r="A15" s="844" t="s">
        <v>1282</v>
      </c>
      <c r="B15" s="844"/>
      <c r="C15" s="844" t="s">
        <v>1283</v>
      </c>
      <c r="D15" s="844"/>
      <c r="E15" s="844"/>
      <c r="F15" s="987"/>
      <c r="G15" s="987"/>
      <c r="H15" s="987"/>
    </row>
    <row customHeight="1" ht="63">
      <c r="A16" s="844" t="s">
        <v>1284</v>
      </c>
      <c r="B16" s="844"/>
      <c r="C16" s="844" t="s">
        <v>1285</v>
      </c>
      <c r="D16" s="844"/>
      <c r="E16" s="844"/>
      <c r="F16" s="987"/>
      <c r="G16" s="987"/>
      <c r="H16" s="987"/>
    </row>
    <row customHeight="1" ht="63">
      <c r="A17" s="844" t="s">
        <v>1286</v>
      </c>
      <c r="B17" s="844"/>
      <c r="C17" s="985" t="s">
        <v>1287</v>
      </c>
      <c r="D17" s="844"/>
      <c r="E17" s="844"/>
      <c r="F17" s="987"/>
      <c r="G17" s="987"/>
      <c r="H17" s="987"/>
    </row>
    <row customHeight="1" ht="27">
      <c r="A18" s="844" t="s">
        <v>1288</v>
      </c>
      <c r="B18" s="844"/>
      <c r="C18" s="985" t="s">
        <v>1289</v>
      </c>
      <c r="D18" s="844"/>
      <c r="E18" s="844"/>
      <c r="F18" s="987"/>
      <c r="G18" s="987"/>
      <c r="H18" s="987"/>
    </row>
    <row customHeight="1" ht="54">
      <c r="A19" s="844" t="s">
        <v>1290</v>
      </c>
      <c r="B19" s="844"/>
      <c r="C19" s="985" t="s">
        <v>1291</v>
      </c>
      <c r="D19" s="844"/>
      <c r="E19" s="844"/>
      <c r="F19" s="987"/>
      <c r="G19" s="987"/>
      <c r="H19" s="987"/>
    </row>
    <row customHeight="1" ht="36">
      <c r="A20" s="844" t="s">
        <v>1292</v>
      </c>
      <c r="B20" s="844"/>
      <c r="C20" s="985" t="s">
        <v>1293</v>
      </c>
      <c r="D20" s="844"/>
      <c r="E20" s="844"/>
      <c r="F20" s="987"/>
      <c r="G20" s="987"/>
      <c r="H20" s="987"/>
    </row>
    <row customHeight="1" ht="28.5">
      <c r="A21" s="844" t="s">
        <v>1294</v>
      </c>
      <c r="B21" s="844"/>
      <c r="C21" s="985" t="s">
        <v>1295</v>
      </c>
      <c r="D21" s="844"/>
      <c r="E21" s="844"/>
      <c r="F21" s="987"/>
      <c r="G21" s="987"/>
      <c r="H21" s="987"/>
    </row>
    <row customHeight="1" ht="28.5">
      <c r="A22" s="844" t="s">
        <v>1296</v>
      </c>
      <c r="B22" s="844"/>
      <c r="C22" s="985" t="s">
        <v>1297</v>
      </c>
      <c r="D22" s="844"/>
      <c r="E22" s="844"/>
      <c r="F22" s="987"/>
      <c r="G22" s="987"/>
      <c r="H22" s="987"/>
    </row>
    <row customHeight="1" ht="28.5">
      <c r="A23" s="844" t="s">
        <v>1298</v>
      </c>
      <c r="B23" s="844"/>
      <c r="C23" s="985" t="s">
        <v>1299</v>
      </c>
      <c r="D23" s="844"/>
      <c r="E23" s="844"/>
      <c r="F23" s="987"/>
      <c r="G23" s="987"/>
      <c r="H23" s="987"/>
    </row>
    <row customHeight="1" ht="28.5">
      <c r="A24" s="844" t="s">
        <v>1300</v>
      </c>
      <c r="B24" s="844"/>
      <c r="C24" s="985" t="s">
        <v>1301</v>
      </c>
      <c r="D24" s="844"/>
      <c r="E24" s="844"/>
      <c r="F24" s="987"/>
      <c r="G24" s="987"/>
      <c r="H24" s="987"/>
    </row>
    <row customHeight="1" ht="28.5">
      <c r="A25" s="844" t="s">
        <v>1302</v>
      </c>
      <c r="B25" s="844"/>
      <c r="C25" s="985" t="s">
        <v>1303</v>
      </c>
      <c r="D25" s="844"/>
      <c r="E25" s="844"/>
      <c r="F25" s="987"/>
      <c r="G25" s="987"/>
      <c r="H25" s="987"/>
    </row>
    <row customHeight="1" ht="28.5">
      <c r="A26" s="844" t="s">
        <v>1304</v>
      </c>
      <c r="B26" s="844"/>
      <c r="C26" s="985" t="s">
        <v>1305</v>
      </c>
      <c r="D26" s="844"/>
      <c r="E26" s="844"/>
      <c r="F26" s="987"/>
      <c r="G26" s="987"/>
      <c r="H26" s="987"/>
    </row>
    <row customHeight="1" ht="28.5">
      <c r="A27" s="844" t="s">
        <v>1306</v>
      </c>
      <c r="B27" s="844"/>
      <c r="C27" s="985" t="s">
        <v>1307</v>
      </c>
      <c r="D27" s="844"/>
      <c r="E27" s="844"/>
      <c r="F27" s="987"/>
      <c r="G27" s="987"/>
      <c r="H27" s="987"/>
    </row>
    <row customHeight="1" ht="28.5">
      <c r="A28" s="844" t="s">
        <v>1308</v>
      </c>
      <c r="B28" s="844"/>
      <c r="C28" s="985" t="s">
        <v>1309</v>
      </c>
      <c r="D28" s="844"/>
      <c r="E28" s="844"/>
      <c r="F28" s="987"/>
      <c r="G28" s="987"/>
      <c r="H28" s="987"/>
    </row>
    <row customHeight="1" ht="126">
      <c r="A29" s="844" t="s">
        <v>1310</v>
      </c>
      <c r="B29" s="844" t="s">
        <v>961</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44" t="s">
        <v>1311</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87"/>
      <c r="G29" s="987"/>
      <c r="H29" s="844" t="s">
        <v>1312</v>
      </c>
    </row>
    <row customHeight="1" ht="36">
      <c r="A30" s="844" t="s">
        <v>1313</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44" t="s">
        <v>1314</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897</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97C5382-3932-5A04-9A43-C464EF15A21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1315</v>
      </c>
      <c r="D1" s="898"/>
      <c r="E1" s="898"/>
      <c r="F1" s="898"/>
      <c r="G1" s="898"/>
      <c r="H1" s="898" t="s">
        <v>1316</v>
      </c>
      <c r="I1" s="898"/>
      <c r="J1" s="898"/>
      <c r="K1" s="898"/>
      <c r="L1" s="898"/>
      <c r="M1" s="898" t="s">
        <v>1317</v>
      </c>
      <c r="N1" s="898" t="s">
        <v>1318</v>
      </c>
      <c r="O1" s="2255" t="s">
        <v>1319</v>
      </c>
      <c r="P1" s="2255"/>
      <c r="Q1" s="2255"/>
      <c r="R1" s="2255"/>
      <c r="S1" s="2255"/>
      <c r="T1" s="2255" t="s">
        <v>1317</v>
      </c>
      <c r="U1" s="2255"/>
      <c r="V1" s="2255"/>
      <c r="W1" s="2255"/>
      <c r="X1" s="2255"/>
      <c r="Y1" s="1000"/>
      <c r="Z1" s="2255" t="s">
        <v>1320</v>
      </c>
      <c r="AA1" s="2255"/>
      <c r="AB1" s="2255"/>
      <c r="AC1" s="2255"/>
      <c r="AD1" s="2255"/>
    </row>
    <row customHeight="1" ht="18">
      <c r="A2" s="844"/>
      <c r="B2" s="844"/>
      <c r="C2" s="839" t="s">
        <v>592</v>
      </c>
      <c r="D2" s="839" t="s">
        <v>991</v>
      </c>
      <c r="E2" s="839" t="s">
        <v>594</v>
      </c>
      <c r="F2" s="839" t="s">
        <v>1006</v>
      </c>
      <c r="G2" s="839" t="s">
        <v>1014</v>
      </c>
      <c r="H2" s="841"/>
      <c r="I2" s="841"/>
      <c r="J2" s="841"/>
      <c r="K2" s="841"/>
      <c r="L2" s="841"/>
      <c r="M2" s="841"/>
      <c r="N2" s="841"/>
      <c r="O2" s="839" t="s">
        <v>592</v>
      </c>
      <c r="P2" s="839" t="s">
        <v>991</v>
      </c>
      <c r="Q2" s="839" t="s">
        <v>1006</v>
      </c>
      <c r="R2" s="839" t="s">
        <v>594</v>
      </c>
      <c r="S2" s="839" t="s">
        <v>1014</v>
      </c>
      <c r="T2" s="839" t="s">
        <v>592</v>
      </c>
      <c r="U2" s="839" t="s">
        <v>991</v>
      </c>
      <c r="V2" s="839" t="s">
        <v>1006</v>
      </c>
      <c r="W2" s="839" t="s">
        <v>594</v>
      </c>
      <c r="X2" s="839" t="s">
        <v>1014</v>
      </c>
      <c r="Y2" s="839"/>
      <c r="Z2" s="839" t="s">
        <v>592</v>
      </c>
      <c r="AA2" s="848" t="s">
        <v>991</v>
      </c>
      <c r="AB2" s="839" t="s">
        <v>1006</v>
      </c>
      <c r="AC2" s="839" t="s">
        <v>594</v>
      </c>
      <c r="AD2" s="839" t="s">
        <v>1014</v>
      </c>
    </row>
    <row customHeight="1" ht="162">
      <c r="A3" s="843" t="s">
        <v>22</v>
      </c>
      <c r="B3" s="843"/>
      <c r="C3" s="2259" t="s">
        <v>1321</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1"/>
      <c r="P3" s="841"/>
      <c r="Q3" s="841"/>
      <c r="R3" s="841"/>
      <c r="S3" s="841"/>
      <c r="T3" s="841"/>
      <c r="U3" s="841"/>
      <c r="V3" s="841"/>
      <c r="W3" s="841"/>
      <c r="X3" s="841"/>
      <c r="Y3" s="1001"/>
      <c r="Z3" s="844" t="s">
        <v>1322</v>
      </c>
      <c r="AA3" s="841" t="s">
        <v>1323</v>
      </c>
      <c r="AB3" s="844" t="s">
        <v>1324</v>
      </c>
      <c r="AC3" s="844" t="s">
        <v>1325</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948</v>
      </c>
      <c r="D11" s="2262" t="s">
        <v>944</v>
      </c>
      <c r="E11" s="2262" t="s">
        <v>1053</v>
      </c>
      <c r="F11" s="2262" t="s">
        <v>1326</v>
      </c>
      <c r="G11" s="2262"/>
      <c r="H11" s="898" t="s">
        <v>1327</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1"/>
      <c r="P11" s="841"/>
      <c r="Q11" s="841"/>
      <c r="R11" s="841"/>
      <c r="S11" s="841"/>
      <c r="T11" s="841" t="s">
        <v>1328</v>
      </c>
      <c r="U11" s="841" t="s">
        <v>1329</v>
      </c>
      <c r="V11" s="841"/>
      <c r="W11" s="841"/>
      <c r="X11" s="841"/>
      <c r="Y11" s="1001"/>
      <c r="Z11" s="844" t="s">
        <v>1330</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4"/>
      <c r="AC11" s="844"/>
      <c r="AD11" s="844"/>
    </row>
    <row customHeight="1" ht="45">
      <c r="A12" s="2256"/>
      <c r="B12" s="899">
        <v>2</v>
      </c>
      <c r="C12" s="2263"/>
      <c r="D12" s="2263"/>
      <c r="E12" s="2263"/>
      <c r="F12" s="2263"/>
      <c r="G12" s="2263"/>
      <c r="H12" s="898" t="s">
        <v>1331</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1"/>
      <c r="P12" s="841"/>
      <c r="Q12" s="841"/>
      <c r="R12" s="841"/>
      <c r="S12" s="841"/>
      <c r="T12" s="841" t="s">
        <v>1332</v>
      </c>
      <c r="U12" s="841" t="s">
        <v>1333</v>
      </c>
      <c r="V12" s="841"/>
      <c r="W12" s="841"/>
      <c r="X12" s="841"/>
      <c r="Y12" s="1001"/>
      <c r="Z12" s="844" t="s">
        <v>1334</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4"/>
      <c r="AC12" s="844"/>
      <c r="AD12" s="844"/>
    </row>
    <row customHeight="1" ht="72">
      <c r="A13" s="2256"/>
      <c r="B13" s="899">
        <v>3</v>
      </c>
      <c r="C13" s="2263"/>
      <c r="D13" s="2263"/>
      <c r="E13" s="2263"/>
      <c r="F13" s="2263"/>
      <c r="G13" s="2263"/>
      <c r="H13" s="2255" t="s">
        <v>1335</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1"/>
      <c r="P13" s="842"/>
      <c r="Q13" s="842"/>
      <c r="R13" s="842"/>
      <c r="S13" s="841"/>
      <c r="T13" s="841" t="s">
        <v>1336</v>
      </c>
      <c r="U13" s="842" t="s">
        <v>1337</v>
      </c>
      <c r="V13" s="842"/>
      <c r="W13" s="842"/>
      <c r="X13" s="841"/>
      <c r="Y13" s="1001"/>
      <c r="Z13" s="844" t="s">
        <v>1338</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1339</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2"/>
      <c r="W14" s="842"/>
      <c r="X14" s="841"/>
      <c r="Y14" s="1001"/>
      <c r="Z14" s="844" t="s">
        <v>1340</v>
      </c>
      <c r="AA14" s="847" t="s">
        <v>1340</v>
      </c>
      <c r="AB14" s="844"/>
      <c r="AC14" s="844"/>
      <c r="AD14" s="844"/>
    </row>
    <row customHeight="1" ht="108">
      <c r="A15" s="2256"/>
      <c r="B15" s="899">
        <v>5</v>
      </c>
      <c r="C15" s="2263"/>
      <c r="D15" s="2263"/>
      <c r="E15" s="2263"/>
      <c r="F15" s="2263"/>
      <c r="G15" s="2263"/>
      <c r="H15" s="2257" t="s">
        <v>1341</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1"/>
      <c r="P15" s="842"/>
      <c r="Q15" s="842"/>
      <c r="R15" s="842"/>
      <c r="S15" s="841"/>
      <c r="T15" s="841" t="s">
        <v>1342</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2"/>
      <c r="W15" s="842"/>
      <c r="X15" s="841"/>
      <c r="Y15" s="1001"/>
      <c r="Z15" s="844" t="s">
        <v>1343</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1"/>
      <c r="P16" s="842"/>
      <c r="Q16" s="842"/>
      <c r="R16" s="842"/>
      <c r="S16" s="841"/>
      <c r="T16" s="841"/>
      <c r="U16" s="842"/>
      <c r="V16" s="842"/>
      <c r="W16" s="842"/>
      <c r="X16" s="841"/>
      <c r="Y16" s="1001"/>
      <c r="Z16" s="844" t="s">
        <v>1343</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1057</v>
      </c>
      <c r="B18" s="899">
        <v>1</v>
      </c>
      <c r="C18" s="841" t="s">
        <v>1327</v>
      </c>
      <c r="D18" s="968" t="s">
        <v>1327</v>
      </c>
      <c r="E18" s="841" t="s">
        <v>1327</v>
      </c>
      <c r="F18" s="841" t="s">
        <v>1327</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водоотведения</v>
      </c>
      <c r="N18" s="842" t="str">
        <f>IF(K18=0,"",K18)</f>
        <v>Указывается выручка с распределением по видам деятельности.</v>
      </c>
      <c r="O18" s="958">
        <v>1</v>
      </c>
      <c r="P18" s="958">
        <v>1</v>
      </c>
      <c r="Q18" s="958">
        <v>1</v>
      </c>
      <c r="R18" s="958">
        <v>1</v>
      </c>
      <c r="S18" s="958"/>
      <c r="T18" s="965" t="s">
        <v>1344</v>
      </c>
      <c r="U18" s="844" t="s">
        <v>1345</v>
      </c>
      <c r="V18" s="844" t="s">
        <v>1346</v>
      </c>
      <c r="W18" s="844" t="s">
        <v>1347</v>
      </c>
      <c r="X18" s="841"/>
      <c r="Y18" s="1001"/>
      <c r="Z18" s="844" t="s">
        <v>1348</v>
      </c>
      <c r="AA18" s="847" t="s">
        <v>1349</v>
      </c>
      <c r="AB18" s="847" t="s">
        <v>1349</v>
      </c>
      <c r="AC18" s="847" t="s">
        <v>1349</v>
      </c>
      <c r="AD18" s="844"/>
    </row>
    <row customHeight="1" ht="36">
      <c r="A19" s="843"/>
      <c r="B19" s="899">
        <v>2</v>
      </c>
      <c r="C19" s="841" t="s">
        <v>1331</v>
      </c>
      <c r="D19" s="968" t="s">
        <v>1331</v>
      </c>
      <c r="E19" s="841" t="s">
        <v>1331</v>
      </c>
      <c r="F19" s="841" t="s">
        <v>1331</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водоотведения, включая:</v>
      </c>
      <c r="N19" s="842" t="str">
        <f>IF(K19=0,"",K19)</f>
        <v>Указывается суммарная себестоимость производимых товаров.</v>
      </c>
      <c r="O19" s="958">
        <v>2</v>
      </c>
      <c r="P19" s="958">
        <v>2</v>
      </c>
      <c r="Q19" s="958">
        <v>2</v>
      </c>
      <c r="R19" s="958">
        <v>2</v>
      </c>
      <c r="S19" s="958"/>
      <c r="T19" s="965" t="s">
        <v>1350</v>
      </c>
      <c r="U19" s="844" t="s">
        <v>1351</v>
      </c>
      <c r="V19" s="844" t="s">
        <v>1352</v>
      </c>
      <c r="W19" s="844" t="s">
        <v>1353</v>
      </c>
      <c r="X19" s="841"/>
      <c r="Y19" s="1001"/>
      <c r="Z19" s="844" t="s">
        <v>1354</v>
      </c>
      <c r="AA19" s="847" t="s">
        <v>1354</v>
      </c>
      <c r="AB19" s="847" t="s">
        <v>1354</v>
      </c>
      <c r="AC19" s="847" t="s">
        <v>1354</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2" t="str">
        <f>IF(I20=0,"",I20)</f>
        <v>2.1</v>
      </c>
      <c r="M20" s="842" t="str">
        <f>IF(J20=0,"",J20)</f>
        <v>Расходы на оплату услуг по приему, транспортировке и очистке сточных вод другими организациями</v>
      </c>
      <c r="N20" s="842" t="str">
        <f>IF(K20=0,"",K20)</f>
        <v/>
      </c>
      <c r="O20" s="958" t="s">
        <v>450</v>
      </c>
      <c r="P20" s="958" t="s">
        <v>450</v>
      </c>
      <c r="Q20" s="958" t="s">
        <v>450</v>
      </c>
      <c r="R20" s="958" t="s">
        <v>450</v>
      </c>
      <c r="S20" s="958"/>
      <c r="T20" s="965" t="s">
        <v>1355</v>
      </c>
      <c r="U20" s="844" t="s">
        <v>1356</v>
      </c>
      <c r="V20" s="844" t="s">
        <v>1357</v>
      </c>
      <c r="W20" s="844" t="s">
        <v>1358</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296</v>
      </c>
      <c r="P21" s="958"/>
      <c r="Q21" s="958"/>
      <c r="R21" s="958"/>
      <c r="S21" s="958"/>
      <c r="T21" s="965" t="s">
        <v>1359</v>
      </c>
      <c r="U21" s="844"/>
      <c r="V21" s="844"/>
      <c r="W21" s="844"/>
      <c r="X21" s="841"/>
      <c r="Y21" s="1001"/>
      <c r="Z21" s="844" t="s">
        <v>1360</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296</v>
      </c>
      <c r="R22" s="958"/>
      <c r="S22" s="958"/>
      <c r="T22" s="965"/>
      <c r="U22" s="844"/>
      <c r="V22" s="844" t="s">
        <v>1361</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299</v>
      </c>
      <c r="R23" s="958"/>
      <c r="S23" s="958"/>
      <c r="T23" s="965"/>
      <c r="U23" s="844"/>
      <c r="V23" s="844" t="s">
        <v>1362</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1363</v>
      </c>
      <c r="R24" s="958"/>
      <c r="S24" s="958"/>
      <c r="T24" s="965"/>
      <c r="U24" s="844"/>
      <c r="V24" s="844" t="s">
        <v>1364</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299</v>
      </c>
      <c r="P25" s="958" t="s">
        <v>296</v>
      </c>
      <c r="Q25" s="958" t="s">
        <v>1365</v>
      </c>
      <c r="R25" s="958" t="s">
        <v>296</v>
      </c>
      <c r="S25" s="958"/>
      <c r="T25" s="965" t="s">
        <v>1366</v>
      </c>
      <c r="U25" s="844" t="s">
        <v>1366</v>
      </c>
      <c r="V25" s="844" t="s">
        <v>1366</v>
      </c>
      <c r="W25" s="844" t="s">
        <v>1366</v>
      </c>
      <c r="X25" s="841"/>
      <c r="Y25" s="1001"/>
      <c r="Z25" s="844"/>
      <c r="AA25" s="847"/>
      <c r="AB25" s="844"/>
      <c r="AC25" s="844"/>
      <c r="AD25" s="844"/>
    </row>
    <row customHeight="1" ht="18">
      <c r="A26" s="843"/>
      <c r="B26" s="899">
        <v>9</v>
      </c>
      <c r="C26" s="841" t="s">
        <v>1367</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1368</v>
      </c>
      <c r="P26" s="958" t="s">
        <v>1369</v>
      </c>
      <c r="Q26" s="958" t="s">
        <v>1370</v>
      </c>
      <c r="R26" s="958" t="s">
        <v>1369</v>
      </c>
      <c r="S26" s="958"/>
      <c r="T26" s="965" t="s">
        <v>1371</v>
      </c>
      <c r="U26" s="965" t="s">
        <v>1371</v>
      </c>
      <c r="V26" s="965" t="s">
        <v>1371</v>
      </c>
      <c r="W26" s="965" t="s">
        <v>1371</v>
      </c>
      <c r="X26" s="841"/>
      <c r="Y26" s="1001"/>
      <c r="Z26" s="844"/>
      <c r="AA26" s="847"/>
      <c r="AB26" s="844"/>
      <c r="AC26" s="844"/>
      <c r="AD26" s="844"/>
    </row>
    <row customHeight="1" ht="18">
      <c r="A27" s="843"/>
      <c r="B27" s="899">
        <v>10</v>
      </c>
      <c r="C27" s="841" t="s">
        <v>1372</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1373</v>
      </c>
      <c r="P27" s="958" t="s">
        <v>1374</v>
      </c>
      <c r="Q27" s="958" t="s">
        <v>1375</v>
      </c>
      <c r="R27" s="958" t="s">
        <v>1374</v>
      </c>
      <c r="S27" s="958"/>
      <c r="T27" s="965" t="s">
        <v>1376</v>
      </c>
      <c r="U27" s="965" t="s">
        <v>1376</v>
      </c>
      <c r="V27" s="965" t="s">
        <v>1376</v>
      </c>
      <c r="W27" s="965" t="s">
        <v>1376</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1363</v>
      </c>
      <c r="P28" s="958"/>
      <c r="Q28" s="958"/>
      <c r="R28" s="958"/>
      <c r="S28" s="958"/>
      <c r="T28" s="965" t="s">
        <v>1377</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1365</v>
      </c>
      <c r="P29" s="958" t="s">
        <v>299</v>
      </c>
      <c r="Q29" s="958"/>
      <c r="R29" s="958" t="s">
        <v>299</v>
      </c>
      <c r="S29" s="958"/>
      <c r="T29" s="965" t="s">
        <v>1378</v>
      </c>
      <c r="U29" s="844" t="s">
        <v>1378</v>
      </c>
      <c r="V29" s="844"/>
      <c r="W29" s="844" t="s">
        <v>1378</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1379</v>
      </c>
      <c r="P30" s="958" t="s">
        <v>1363</v>
      </c>
      <c r="Q30" s="958" t="s">
        <v>1379</v>
      </c>
      <c r="R30" s="958" t="s">
        <v>1363</v>
      </c>
      <c r="S30" s="958"/>
      <c r="T30" s="965" t="s">
        <v>1380</v>
      </c>
      <c r="U30" s="844" t="s">
        <v>1380</v>
      </c>
      <c r="V30" s="844" t="s">
        <v>1380</v>
      </c>
      <c r="W30" s="844" t="s">
        <v>1380</v>
      </c>
      <c r="X30" s="841"/>
      <c r="Y30" s="1001"/>
      <c r="Z30" s="844"/>
      <c r="AA30" s="847" t="s">
        <v>1381</v>
      </c>
      <c r="AB30" s="847" t="s">
        <v>1381</v>
      </c>
      <c r="AC30" s="847" t="s">
        <v>1381</v>
      </c>
      <c r="AD30" s="844"/>
    </row>
    <row customHeight="1" ht="18">
      <c r="A31" s="843"/>
      <c r="B31" s="899">
        <v>14</v>
      </c>
      <c r="C31" s="841" t="s">
        <v>1382</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1383</v>
      </c>
      <c r="P31" s="958" t="s">
        <v>1384</v>
      </c>
      <c r="Q31" s="958" t="s">
        <v>1383</v>
      </c>
      <c r="R31" s="958" t="s">
        <v>1384</v>
      </c>
      <c r="S31" s="958"/>
      <c r="T31" s="966" t="s">
        <v>1385</v>
      </c>
      <c r="U31" s="844" t="s">
        <v>1385</v>
      </c>
      <c r="V31" s="844" t="s">
        <v>1385</v>
      </c>
      <c r="W31" s="844" t="s">
        <v>1385</v>
      </c>
      <c r="X31" s="841"/>
      <c r="Y31" s="1001"/>
      <c r="Z31" s="844"/>
      <c r="AA31" s="847"/>
      <c r="AB31" s="847"/>
      <c r="AC31" s="847"/>
      <c r="AD31" s="844"/>
    </row>
    <row customHeight="1" ht="36">
      <c r="A32" s="843"/>
      <c r="B32" s="899">
        <v>15</v>
      </c>
      <c r="C32" s="841" t="s">
        <v>1386</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1387</v>
      </c>
      <c r="P32" s="958" t="s">
        <v>1388</v>
      </c>
      <c r="Q32" s="958" t="s">
        <v>1387</v>
      </c>
      <c r="R32" s="958" t="s">
        <v>1388</v>
      </c>
      <c r="S32" s="958"/>
      <c r="T32" s="967" t="s">
        <v>1389</v>
      </c>
      <c r="U32" s="844" t="s">
        <v>1389</v>
      </c>
      <c r="V32" s="844" t="s">
        <v>1389</v>
      </c>
      <c r="W32" s="844" t="s">
        <v>1389</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1390</v>
      </c>
      <c r="P33" s="958" t="s">
        <v>1365</v>
      </c>
      <c r="Q33" s="958" t="s">
        <v>1390</v>
      </c>
      <c r="R33" s="958" t="s">
        <v>1365</v>
      </c>
      <c r="S33" s="958"/>
      <c r="T33" s="966" t="s">
        <v>1391</v>
      </c>
      <c r="U33" s="844" t="s">
        <v>1391</v>
      </c>
      <c r="V33" s="844" t="s">
        <v>1391</v>
      </c>
      <c r="W33" s="844" t="s">
        <v>1392</v>
      </c>
      <c r="X33" s="841"/>
      <c r="Y33" s="1001"/>
      <c r="Z33" s="844"/>
      <c r="AA33" s="847" t="s">
        <v>1393</v>
      </c>
      <c r="AB33" s="847" t="s">
        <v>1393</v>
      </c>
      <c r="AC33" s="847" t="s">
        <v>1393</v>
      </c>
      <c r="AD33" s="844"/>
    </row>
    <row customHeight="1" ht="27">
      <c r="A34" s="843"/>
      <c r="B34" s="899">
        <v>17</v>
      </c>
      <c r="C34" s="841" t="s">
        <v>1394</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 в том числе:</v>
      </c>
      <c r="N34" s="842" t="str">
        <f>IF(K34=0,"",K34)</f>
        <v/>
      </c>
      <c r="O34" s="958" t="s">
        <v>1395</v>
      </c>
      <c r="P34" s="958" t="s">
        <v>1370</v>
      </c>
      <c r="Q34" s="958" t="s">
        <v>1395</v>
      </c>
      <c r="R34" s="958" t="s">
        <v>1370</v>
      </c>
      <c r="S34" s="958"/>
      <c r="T34" s="967" t="s">
        <v>1396</v>
      </c>
      <c r="U34" s="844" t="s">
        <v>1396</v>
      </c>
      <c r="V34" s="844" t="s">
        <v>1396</v>
      </c>
      <c r="W34" s="844" t="s">
        <v>1397</v>
      </c>
      <c r="X34" s="841"/>
      <c r="Y34" s="1001"/>
      <c r="Z34" s="844"/>
      <c r="AA34" s="847"/>
      <c r="AB34" s="844"/>
      <c r="AC34" s="844"/>
      <c r="AD34" s="844"/>
    </row>
    <row customHeight="1" ht="45">
      <c r="A35" s="843"/>
      <c r="B35" s="899">
        <v>18</v>
      </c>
      <c r="C35" s="841" t="s">
        <v>1398</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1399</v>
      </c>
      <c r="P35" s="958" t="s">
        <v>1375</v>
      </c>
      <c r="Q35" s="958" t="s">
        <v>1399</v>
      </c>
      <c r="R35" s="958" t="s">
        <v>1375</v>
      </c>
      <c r="S35" s="958"/>
      <c r="T35" s="965" t="s">
        <v>1400</v>
      </c>
      <c r="U35" s="844" t="s">
        <v>1400</v>
      </c>
      <c r="V35" s="844" t="s">
        <v>1400</v>
      </c>
      <c r="W35" s="844" t="s">
        <v>1400</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1401</v>
      </c>
      <c r="P36" s="958" t="s">
        <v>1379</v>
      </c>
      <c r="Q36" s="958" t="s">
        <v>1401</v>
      </c>
      <c r="R36" s="958" t="s">
        <v>1379</v>
      </c>
      <c r="S36" s="958"/>
      <c r="T36" s="965" t="s">
        <v>1402</v>
      </c>
      <c r="U36" s="844" t="s">
        <v>1402</v>
      </c>
      <c r="V36" s="844" t="s">
        <v>1402</v>
      </c>
      <c r="W36" s="844" t="s">
        <v>1402</v>
      </c>
      <c r="X36" s="841"/>
      <c r="Y36" s="1001"/>
      <c r="Z36" s="844"/>
      <c r="AA36" s="847"/>
      <c r="AB36" s="844"/>
      <c r="AC36" s="844"/>
      <c r="AD36" s="844"/>
    </row>
    <row customHeight="1" ht="18">
      <c r="A37" s="843"/>
      <c r="B37" s="899">
        <v>20</v>
      </c>
      <c r="C37" s="841" t="s">
        <v>1403</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1404</v>
      </c>
      <c r="P37" s="958" t="s">
        <v>1383</v>
      </c>
      <c r="Q37" s="958" t="s">
        <v>1404</v>
      </c>
      <c r="R37" s="958" t="s">
        <v>1383</v>
      </c>
      <c r="S37" s="958"/>
      <c r="T37" s="965" t="s">
        <v>1405</v>
      </c>
      <c r="U37" s="844" t="s">
        <v>1405</v>
      </c>
      <c r="V37" s="844" t="s">
        <v>1405</v>
      </c>
      <c r="W37" s="844" t="s">
        <v>1405</v>
      </c>
      <c r="X37" s="841"/>
      <c r="Y37" s="1001"/>
      <c r="Z37" s="844"/>
      <c r="AA37" s="847"/>
      <c r="AB37" s="844"/>
      <c r="AC37" s="844"/>
      <c r="AD37" s="844"/>
    </row>
    <row customHeight="1" ht="18">
      <c r="A38" s="843"/>
      <c r="B38" s="899">
        <v>21</v>
      </c>
      <c r="C38" s="841" t="s">
        <v>1406</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1407</v>
      </c>
      <c r="P38" s="958" t="s">
        <v>1387</v>
      </c>
      <c r="Q38" s="958" t="s">
        <v>1407</v>
      </c>
      <c r="R38" s="958" t="s">
        <v>1387</v>
      </c>
      <c r="S38" s="958"/>
      <c r="T38" s="965" t="s">
        <v>1408</v>
      </c>
      <c r="U38" s="844" t="s">
        <v>1408</v>
      </c>
      <c r="V38" s="844" t="s">
        <v>1408</v>
      </c>
      <c r="W38" s="844" t="s">
        <v>1408</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водоотведения</v>
      </c>
      <c r="N39" s="842" t="str">
        <f>IF(K39=0,"",K39)</f>
        <v/>
      </c>
      <c r="O39" s="958" t="s">
        <v>1409</v>
      </c>
      <c r="P39" s="958" t="s">
        <v>1390</v>
      </c>
      <c r="Q39" s="958" t="s">
        <v>1409</v>
      </c>
      <c r="R39" s="958" t="s">
        <v>1390</v>
      </c>
      <c r="S39" s="958"/>
      <c r="T39" s="965" t="s">
        <v>1410</v>
      </c>
      <c r="U39" s="844" t="s">
        <v>1411</v>
      </c>
      <c r="V39" s="844" t="s">
        <v>1412</v>
      </c>
      <c r="W39" s="844" t="s">
        <v>1413</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1414</v>
      </c>
      <c r="P40" s="958" t="s">
        <v>1401</v>
      </c>
      <c r="Q40" s="958" t="s">
        <v>1414</v>
      </c>
      <c r="R40" s="958" t="s">
        <v>1401</v>
      </c>
      <c r="S40" s="958"/>
      <c r="T40" s="841" t="s">
        <v>1415</v>
      </c>
      <c r="U40" s="841" t="s">
        <v>1415</v>
      </c>
      <c r="V40" s="841" t="s">
        <v>1415</v>
      </c>
      <c r="W40" s="841" t="s">
        <v>1415</v>
      </c>
      <c r="X40" s="841"/>
      <c r="Y40" s="1001"/>
      <c r="Z40" s="844" t="s">
        <v>1416</v>
      </c>
      <c r="AA40" s="847" t="s">
        <v>1416</v>
      </c>
      <c r="AB40" s="847" t="s">
        <v>1416</v>
      </c>
      <c r="AC40" s="847" t="s">
        <v>1416</v>
      </c>
      <c r="AD40" s="844"/>
    </row>
    <row customHeight="1" ht="27">
      <c r="A41" s="843"/>
      <c r="B41" s="899">
        <v>24</v>
      </c>
      <c r="C41" s="841" t="s">
        <v>1417</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1418</v>
      </c>
      <c r="P41" s="958" t="s">
        <v>1404</v>
      </c>
      <c r="Q41" s="958" t="s">
        <v>1418</v>
      </c>
      <c r="R41" s="958" t="s">
        <v>1404</v>
      </c>
      <c r="S41" s="958"/>
      <c r="T41" s="841" t="s">
        <v>1419</v>
      </c>
      <c r="U41" s="841" t="s">
        <v>1419</v>
      </c>
      <c r="V41" s="841" t="s">
        <v>1419</v>
      </c>
      <c r="W41" s="841" t="s">
        <v>1419</v>
      </c>
      <c r="X41" s="841"/>
      <c r="Y41" s="1001"/>
      <c r="Z41" s="844" t="s">
        <v>1420</v>
      </c>
      <c r="AA41" s="844" t="s">
        <v>1420</v>
      </c>
      <c r="AB41" s="844" t="s">
        <v>1420</v>
      </c>
      <c r="AC41" s="844" t="s">
        <v>1420</v>
      </c>
      <c r="AD41" s="844"/>
    </row>
    <row customHeight="1" ht="27">
      <c r="A42" s="843"/>
      <c r="B42" s="899">
        <v>25</v>
      </c>
      <c r="C42" s="841" t="s">
        <v>1421</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1422</v>
      </c>
      <c r="P42" s="958" t="s">
        <v>1407</v>
      </c>
      <c r="Q42" s="958" t="s">
        <v>1422</v>
      </c>
      <c r="R42" s="958" t="s">
        <v>1407</v>
      </c>
      <c r="S42" s="958"/>
      <c r="T42" s="841" t="s">
        <v>1423</v>
      </c>
      <c r="U42" s="841" t="s">
        <v>1423</v>
      </c>
      <c r="V42" s="841" t="s">
        <v>1423</v>
      </c>
      <c r="W42" s="841" t="s">
        <v>1423</v>
      </c>
      <c r="X42" s="841"/>
      <c r="Y42" s="1001"/>
      <c r="Z42" s="844" t="s">
        <v>1424</v>
      </c>
      <c r="AA42" s="844" t="s">
        <v>1424</v>
      </c>
      <c r="AB42" s="844" t="s">
        <v>1424</v>
      </c>
      <c r="AC42" s="844" t="s">
        <v>1424</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1425</v>
      </c>
      <c r="P43" s="958" t="s">
        <v>1409</v>
      </c>
      <c r="Q43" s="958" t="s">
        <v>1425</v>
      </c>
      <c r="R43" s="958" t="s">
        <v>1409</v>
      </c>
      <c r="S43" s="958"/>
      <c r="T43" s="841" t="s">
        <v>1426</v>
      </c>
      <c r="U43" s="841" t="s">
        <v>1426</v>
      </c>
      <c r="V43" s="841" t="s">
        <v>1426</v>
      </c>
      <c r="W43" s="841" t="s">
        <v>1426</v>
      </c>
      <c r="X43" s="841"/>
      <c r="Y43" s="1001"/>
      <c r="Z43" s="844" t="s">
        <v>1427</v>
      </c>
      <c r="AA43" s="844" t="s">
        <v>1427</v>
      </c>
      <c r="AB43" s="844" t="s">
        <v>1427</v>
      </c>
      <c r="AC43" s="844" t="s">
        <v>1427</v>
      </c>
      <c r="AD43" s="844"/>
    </row>
    <row customHeight="1" ht="27">
      <c r="A44" s="843"/>
      <c r="B44" s="899">
        <v>27</v>
      </c>
      <c r="C44" s="841" t="s">
        <v>1428</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1429</v>
      </c>
      <c r="P44" s="958" t="s">
        <v>1430</v>
      </c>
      <c r="Q44" s="958" t="s">
        <v>1429</v>
      </c>
      <c r="R44" s="958" t="s">
        <v>1430</v>
      </c>
      <c r="S44" s="958"/>
      <c r="T44" s="841" t="s">
        <v>1419</v>
      </c>
      <c r="U44" s="841" t="s">
        <v>1419</v>
      </c>
      <c r="V44" s="841" t="s">
        <v>1419</v>
      </c>
      <c r="W44" s="841" t="s">
        <v>1419</v>
      </c>
      <c r="X44" s="841"/>
      <c r="Y44" s="1001"/>
      <c r="Z44" s="844" t="s">
        <v>1431</v>
      </c>
      <c r="AA44" s="844" t="s">
        <v>1431</v>
      </c>
      <c r="AB44" s="844" t="s">
        <v>1431</v>
      </c>
      <c r="AC44" s="844" t="s">
        <v>1431</v>
      </c>
      <c r="AD44" s="844"/>
    </row>
    <row customHeight="1" ht="27">
      <c r="A45" s="843"/>
      <c r="B45" s="899">
        <v>28</v>
      </c>
      <c r="C45" s="841" t="s">
        <v>1432</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1433</v>
      </c>
      <c r="P45" s="958" t="s">
        <v>1434</v>
      </c>
      <c r="Q45" s="958" t="s">
        <v>1433</v>
      </c>
      <c r="R45" s="958" t="s">
        <v>1434</v>
      </c>
      <c r="S45" s="958"/>
      <c r="T45" s="841" t="s">
        <v>1423</v>
      </c>
      <c r="U45" s="841" t="s">
        <v>1423</v>
      </c>
      <c r="V45" s="841" t="s">
        <v>1423</v>
      </c>
      <c r="W45" s="841" t="s">
        <v>1423</v>
      </c>
      <c r="X45" s="841"/>
      <c r="Y45" s="1001"/>
      <c r="Z45" s="844" t="s">
        <v>1435</v>
      </c>
      <c r="AA45" s="844" t="s">
        <v>1435</v>
      </c>
      <c r="AB45" s="844" t="s">
        <v>1435</v>
      </c>
      <c r="AC45" s="844" t="s">
        <v>1435</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1436</v>
      </c>
      <c r="P46" s="958" t="s">
        <v>1414</v>
      </c>
      <c r="Q46" s="958" t="s">
        <v>1436</v>
      </c>
      <c r="R46" s="958" t="s">
        <v>1414</v>
      </c>
      <c r="S46" s="958"/>
      <c r="T46" s="841" t="s">
        <v>1437</v>
      </c>
      <c r="U46" s="841" t="s">
        <v>1437</v>
      </c>
      <c r="V46" s="841" t="s">
        <v>1437</v>
      </c>
      <c r="W46" s="841" t="s">
        <v>1437</v>
      </c>
      <c r="X46" s="841"/>
      <c r="Y46" s="1001"/>
      <c r="Z46" s="844" t="s">
        <v>1438</v>
      </c>
      <c r="AA46" s="844" t="s">
        <v>1439</v>
      </c>
      <c r="AB46" s="844" t="s">
        <v>1439</v>
      </c>
      <c r="AC46" s="844" t="s">
        <v>1439</v>
      </c>
      <c r="AD46" s="844"/>
    </row>
    <row customHeight="1" ht="54">
      <c r="A47" s="843"/>
      <c r="B47" s="899">
        <v>30</v>
      </c>
      <c r="C47" s="841" t="s">
        <v>1440</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1441</v>
      </c>
      <c r="P47" s="958" t="s">
        <v>1418</v>
      </c>
      <c r="Q47" s="958" t="s">
        <v>1441</v>
      </c>
      <c r="R47" s="958" t="s">
        <v>1418</v>
      </c>
      <c r="S47" s="958"/>
      <c r="T47" s="841" t="s">
        <v>1442</v>
      </c>
      <c r="U47" s="841" t="s">
        <v>1442</v>
      </c>
      <c r="V47" s="841" t="s">
        <v>1442</v>
      </c>
      <c r="W47" s="841" t="s">
        <v>1442</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1425</v>
      </c>
      <c r="Q48" s="958" t="s">
        <v>1443</v>
      </c>
      <c r="R48" s="958" t="s">
        <v>1425</v>
      </c>
      <c r="S48" s="958"/>
      <c r="T48" s="841"/>
      <c r="U48" s="841" t="s">
        <v>1444</v>
      </c>
      <c r="V48" s="841" t="s">
        <v>1445</v>
      </c>
      <c r="W48" s="841" t="s">
        <v>1445</v>
      </c>
      <c r="X48" s="841"/>
      <c r="Y48" s="1001"/>
      <c r="Z48" s="844"/>
      <c r="AA48" s="847" t="s">
        <v>1439</v>
      </c>
      <c r="AB48" s="847" t="s">
        <v>1439</v>
      </c>
      <c r="AC48" s="847" t="s">
        <v>1439</v>
      </c>
      <c r="AD48" s="844"/>
    </row>
    <row customHeight="1" ht="54">
      <c r="A49" s="843"/>
      <c r="B49" s="899">
        <v>32</v>
      </c>
      <c r="C49" s="841" t="s">
        <v>1446</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1429</v>
      </c>
      <c r="Q49" s="958" t="s">
        <v>1447</v>
      </c>
      <c r="R49" s="958" t="s">
        <v>1429</v>
      </c>
      <c r="S49" s="958"/>
      <c r="T49" s="841"/>
      <c r="U49" s="841" t="s">
        <v>1442</v>
      </c>
      <c r="V49" s="841" t="s">
        <v>1442</v>
      </c>
      <c r="W49" s="841" t="s">
        <v>1442</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1443</v>
      </c>
      <c r="P50" s="958" t="s">
        <v>1436</v>
      </c>
      <c r="Q50" s="958" t="s">
        <v>1448</v>
      </c>
      <c r="R50" s="958" t="s">
        <v>1436</v>
      </c>
      <c r="S50" s="958"/>
      <c r="T50" s="841" t="s">
        <v>1449</v>
      </c>
      <c r="U50" s="841" t="s">
        <v>1450</v>
      </c>
      <c r="V50" s="841" t="s">
        <v>1451</v>
      </c>
      <c r="W50" s="841" t="s">
        <v>1452</v>
      </c>
      <c r="X50" s="841"/>
      <c r="Y50" s="1001"/>
      <c r="Z50" s="844" t="s">
        <v>1453</v>
      </c>
      <c r="AA50" s="847" t="s">
        <v>1454</v>
      </c>
      <c r="AB50" s="847" t="s">
        <v>1454</v>
      </c>
      <c r="AC50" s="847" t="s">
        <v>1454</v>
      </c>
      <c r="AD50" s="844"/>
    </row>
    <row customHeight="1" ht="27">
      <c r="A51" s="843"/>
      <c r="B51" s="899">
        <v>34</v>
      </c>
      <c r="C51" s="841" t="s">
        <v>1455</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1456</v>
      </c>
      <c r="U51" s="841"/>
      <c r="V51" s="841"/>
      <c r="W51" s="841"/>
      <c r="X51" s="841"/>
      <c r="Y51" s="1001"/>
      <c r="Z51" s="844"/>
      <c r="AA51" s="847"/>
      <c r="AB51" s="847"/>
      <c r="AC51" s="847"/>
      <c r="AD51" s="844"/>
    </row>
    <row customHeight="1" ht="36">
      <c r="A52" s="843"/>
      <c r="B52" s="899">
        <v>35</v>
      </c>
      <c r="C52" s="841" t="s">
        <v>1335</v>
      </c>
      <c r="D52" s="968" t="s">
        <v>1335</v>
      </c>
      <c r="E52" s="841" t="s">
        <v>1335</v>
      </c>
      <c r="F52" s="841" t="s">
        <v>1335</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водоотведения,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1457</v>
      </c>
      <c r="U52" s="841" t="s">
        <v>1458</v>
      </c>
      <c r="V52" s="841" t="s">
        <v>1459</v>
      </c>
      <c r="W52" s="841" t="s">
        <v>1460</v>
      </c>
      <c r="X52" s="841"/>
      <c r="Y52" s="1001"/>
      <c r="Z52" s="844" t="s">
        <v>1461</v>
      </c>
      <c r="AA52" s="847" t="s">
        <v>1461</v>
      </c>
      <c r="AB52" s="847" t="s">
        <v>1461</v>
      </c>
      <c r="AC52" s="847" t="s">
        <v>1461</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1462</v>
      </c>
      <c r="P53" s="958" t="s">
        <v>315</v>
      </c>
      <c r="Q53" s="958" t="s">
        <v>315</v>
      </c>
      <c r="R53" s="958" t="s">
        <v>315</v>
      </c>
      <c r="S53" s="958"/>
      <c r="T53" s="841" t="s">
        <v>1463</v>
      </c>
      <c r="U53" s="841" t="s">
        <v>1463</v>
      </c>
      <c r="V53" s="841" t="s">
        <v>1463</v>
      </c>
      <c r="W53" s="841" t="s">
        <v>1463</v>
      </c>
      <c r="X53" s="841"/>
      <c r="Y53" s="1001"/>
      <c r="Z53" s="844"/>
      <c r="AA53" s="847"/>
      <c r="AB53" s="844"/>
      <c r="AC53" s="844"/>
      <c r="AD53" s="844"/>
    </row>
    <row customHeight="1" ht="18">
      <c r="A54" s="843"/>
      <c r="B54" s="899">
        <v>37</v>
      </c>
      <c r="C54" s="841" t="s">
        <v>1341</v>
      </c>
      <c r="D54" s="968" t="s">
        <v>1341</v>
      </c>
      <c r="E54" s="841" t="s">
        <v>1341</v>
      </c>
      <c r="F54" s="841" t="s">
        <v>1341</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1464</v>
      </c>
      <c r="U54" s="841" t="s">
        <v>1464</v>
      </c>
      <c r="V54" s="841" t="s">
        <v>1464</v>
      </c>
      <c r="W54" s="841" t="s">
        <v>1464</v>
      </c>
      <c r="X54" s="841"/>
      <c r="Y54" s="1001"/>
      <c r="Z54" s="844" t="s">
        <v>1465</v>
      </c>
      <c r="AA54" s="844" t="s">
        <v>1465</v>
      </c>
      <c r="AB54" s="844" t="s">
        <v>1465</v>
      </c>
      <c r="AC54" s="844" t="s">
        <v>1465</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304</v>
      </c>
      <c r="P55" s="958" t="s">
        <v>1462</v>
      </c>
      <c r="Q55" s="958" t="s">
        <v>1462</v>
      </c>
      <c r="R55" s="958" t="s">
        <v>1462</v>
      </c>
      <c r="S55" s="958"/>
      <c r="T55" s="841" t="s">
        <v>1466</v>
      </c>
      <c r="U55" s="841" t="s">
        <v>1467</v>
      </c>
      <c r="V55" s="841" t="s">
        <v>1467</v>
      </c>
      <c r="W55" s="841" t="s">
        <v>1467</v>
      </c>
      <c r="X55" s="841"/>
      <c r="Y55" s="1001"/>
      <c r="Z55" s="844" t="s">
        <v>1468</v>
      </c>
      <c r="AA55" s="844" t="s">
        <v>1468</v>
      </c>
      <c r="AB55" s="844" t="s">
        <v>1468</v>
      </c>
      <c r="AC55" s="844" t="s">
        <v>1468</v>
      </c>
      <c r="AD55" s="844"/>
    </row>
    <row customHeight="1" ht="27">
      <c r="A56" s="843"/>
      <c r="B56" s="899">
        <v>39</v>
      </c>
      <c r="C56" s="841" t="s">
        <v>428</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1469</v>
      </c>
      <c r="P56" s="958" t="s">
        <v>1470</v>
      </c>
      <c r="Q56" s="958" t="s">
        <v>1470</v>
      </c>
      <c r="R56" s="958" t="s">
        <v>1470</v>
      </c>
      <c r="S56" s="958"/>
      <c r="T56" s="841" t="s">
        <v>1471</v>
      </c>
      <c r="U56" s="841" t="s">
        <v>1472</v>
      </c>
      <c r="V56" s="841" t="s">
        <v>1472</v>
      </c>
      <c r="W56" s="841" t="s">
        <v>1472</v>
      </c>
      <c r="X56" s="841"/>
      <c r="Y56" s="1001"/>
      <c r="Z56" s="844" t="s">
        <v>1473</v>
      </c>
      <c r="AA56" s="844" t="s">
        <v>1473</v>
      </c>
      <c r="AB56" s="844" t="s">
        <v>1473</v>
      </c>
      <c r="AC56" s="844" t="s">
        <v>1473</v>
      </c>
      <c r="AD56" s="844"/>
    </row>
    <row customHeight="1" ht="27">
      <c r="A57" s="843"/>
      <c r="B57" s="899">
        <v>40</v>
      </c>
      <c r="C57" s="841" t="s">
        <v>440</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1474</v>
      </c>
      <c r="P57" s="958" t="s">
        <v>1475</v>
      </c>
      <c r="Q57" s="958" t="s">
        <v>1475</v>
      </c>
      <c r="R57" s="958" t="s">
        <v>1475</v>
      </c>
      <c r="S57" s="958"/>
      <c r="T57" s="841" t="s">
        <v>1476</v>
      </c>
      <c r="U57" s="841" t="s">
        <v>1477</v>
      </c>
      <c r="V57" s="841" t="s">
        <v>1477</v>
      </c>
      <c r="W57" s="841" t="s">
        <v>1477</v>
      </c>
      <c r="X57" s="841"/>
      <c r="Y57" s="1001"/>
      <c r="Z57" s="844" t="s">
        <v>1478</v>
      </c>
      <c r="AA57" s="844" t="s">
        <v>1478</v>
      </c>
      <c r="AB57" s="844" t="s">
        <v>1478</v>
      </c>
      <c r="AC57" s="844" t="s">
        <v>1478</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306</v>
      </c>
      <c r="P58" s="958" t="s">
        <v>1479</v>
      </c>
      <c r="Q58" s="958" t="s">
        <v>1479</v>
      </c>
      <c r="R58" s="958" t="s">
        <v>1479</v>
      </c>
      <c r="S58" s="958"/>
      <c r="T58" s="841" t="s">
        <v>1480</v>
      </c>
      <c r="U58" s="841" t="s">
        <v>1480</v>
      </c>
      <c r="V58" s="841" t="s">
        <v>1480</v>
      </c>
      <c r="W58" s="841" t="s">
        <v>1480</v>
      </c>
      <c r="X58" s="841"/>
      <c r="Y58" s="1001"/>
      <c r="Z58" s="844"/>
      <c r="AA58" s="847"/>
      <c r="AB58" s="844"/>
      <c r="AC58" s="844"/>
      <c r="AD58" s="844"/>
    </row>
    <row customHeight="1" ht="36">
      <c r="A59" s="843"/>
      <c r="B59" s="899">
        <v>42</v>
      </c>
      <c r="C59" s="841">
        <v>3</v>
      </c>
      <c r="D59" s="968" t="s">
        <v>1455</v>
      </c>
      <c r="E59" s="841" t="s">
        <v>1455</v>
      </c>
      <c r="F59" s="841" t="s">
        <v>1455</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водоотведения</v>
      </c>
      <c r="N59" s="842" t="str">
        <f>IF(K59=0,"",K59)</f>
        <v/>
      </c>
      <c r="O59" s="958"/>
      <c r="P59" s="958" t="s">
        <v>110</v>
      </c>
      <c r="Q59" s="958" t="s">
        <v>110</v>
      </c>
      <c r="R59" s="958" t="s">
        <v>110</v>
      </c>
      <c r="S59" s="958"/>
      <c r="T59" s="841"/>
      <c r="U59" s="841" t="s">
        <v>1481</v>
      </c>
      <c r="V59" s="841" t="s">
        <v>1482</v>
      </c>
      <c r="W59" s="841" t="s">
        <v>1483</v>
      </c>
      <c r="X59" s="841"/>
      <c r="Y59" s="1001"/>
      <c r="Z59" s="844"/>
      <c r="AA59" s="847"/>
      <c r="AB59" s="844"/>
      <c r="AC59" s="844"/>
      <c r="AD59" s="844"/>
    </row>
    <row customHeight="1" ht="81">
      <c r="A60" s="843"/>
      <c r="B60" s="899">
        <v>43</v>
      </c>
      <c r="C60" s="841" t="s">
        <v>1484</v>
      </c>
      <c r="D60" s="968" t="s">
        <v>1484</v>
      </c>
      <c r="E60" s="841" t="s">
        <v>1484</v>
      </c>
      <c r="F60" s="841" t="s">
        <v>1484</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1485</v>
      </c>
      <c r="U60" s="841" t="s">
        <v>1485</v>
      </c>
      <c r="V60" s="841" t="s">
        <v>1485</v>
      </c>
      <c r="W60" s="841" t="s">
        <v>1485</v>
      </c>
      <c r="X60" s="841"/>
      <c r="Y60" s="1001"/>
      <c r="Z60" s="844" t="s">
        <v>1486</v>
      </c>
      <c r="AA60" s="847" t="s">
        <v>1487</v>
      </c>
      <c r="AB60" s="844" t="s">
        <v>1488</v>
      </c>
      <c r="AC60" s="844" t="s">
        <v>1487</v>
      </c>
      <c r="AD60" s="844"/>
    </row>
    <row customHeight="1" ht="9">
      <c r="A61" s="843"/>
      <c r="B61" s="899">
        <v>44</v>
      </c>
      <c r="C61" s="841"/>
      <c r="D61" s="968" t="s">
        <v>1489</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92</v>
      </c>
      <c r="Q61" s="958"/>
      <c r="R61" s="958"/>
      <c r="S61" s="958"/>
      <c r="T61" s="841"/>
      <c r="U61" s="841" t="s">
        <v>1490</v>
      </c>
      <c r="V61" s="841"/>
      <c r="W61" s="841"/>
      <c r="X61" s="841"/>
      <c r="Y61" s="1001"/>
      <c r="Z61" s="844"/>
      <c r="AA61" s="847"/>
      <c r="AB61" s="844"/>
      <c r="AC61" s="844"/>
      <c r="AD61" s="844"/>
    </row>
    <row customHeight="1" ht="9">
      <c r="A62" s="843"/>
      <c r="B62" s="899">
        <v>45</v>
      </c>
      <c r="C62" s="841"/>
      <c r="D62" s="968" t="s">
        <v>1491</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111</v>
      </c>
      <c r="Q62" s="958"/>
      <c r="R62" s="958"/>
      <c r="S62" s="958"/>
      <c r="T62" s="841"/>
      <c r="U62" s="841" t="s">
        <v>1492</v>
      </c>
      <c r="V62" s="841"/>
      <c r="W62" s="841"/>
      <c r="X62" s="841"/>
      <c r="Y62" s="1001"/>
      <c r="Z62" s="844"/>
      <c r="AA62" s="847"/>
      <c r="AB62" s="844"/>
      <c r="AC62" s="844"/>
      <c r="AD62" s="844"/>
    </row>
    <row customHeight="1" ht="18">
      <c r="A63" s="843"/>
      <c r="B63" s="899">
        <v>46</v>
      </c>
      <c r="C63" s="841"/>
      <c r="D63" s="968" t="s">
        <v>1493</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147</v>
      </c>
      <c r="Q63" s="958"/>
      <c r="R63" s="958"/>
      <c r="S63" s="958"/>
      <c r="T63" s="841"/>
      <c r="U63" s="841" t="s">
        <v>1494</v>
      </c>
      <c r="V63" s="841"/>
      <c r="W63" s="841"/>
      <c r="X63" s="841"/>
      <c r="Y63" s="1001"/>
      <c r="Z63" s="844"/>
      <c r="AA63" s="847"/>
      <c r="AB63" s="844"/>
      <c r="AC63" s="844"/>
      <c r="AD63" s="844"/>
    </row>
    <row customHeight="1" ht="18">
      <c r="A64" s="843"/>
      <c r="B64" s="899">
        <v>47</v>
      </c>
      <c r="C64" s="841"/>
      <c r="D64" s="968" t="s">
        <v>1495</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148</v>
      </c>
      <c r="Q64" s="958"/>
      <c r="R64" s="958"/>
      <c r="S64" s="958"/>
      <c r="T64" s="841"/>
      <c r="U64" s="841" t="s">
        <v>1496</v>
      </c>
      <c r="V64" s="841"/>
      <c r="W64" s="841"/>
      <c r="X64" s="841"/>
      <c r="Y64" s="1001"/>
      <c r="Z64" s="844"/>
      <c r="AA64" s="847" t="s">
        <v>1497</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1394</v>
      </c>
      <c r="Q65" s="958"/>
      <c r="R65" s="958"/>
      <c r="S65" s="958"/>
      <c r="T65" s="841"/>
      <c r="U65" s="841" t="s">
        <v>1498</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1398</v>
      </c>
      <c r="Q66" s="958"/>
      <c r="R66" s="958"/>
      <c r="S66" s="958"/>
      <c r="T66" s="841"/>
      <c r="U66" s="841" t="s">
        <v>1499</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1500</v>
      </c>
      <c r="Q67" s="958"/>
      <c r="R67" s="958"/>
      <c r="S67" s="958"/>
      <c r="T67" s="841"/>
      <c r="U67" s="841" t="s">
        <v>1501</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1502</v>
      </c>
      <c r="Q68" s="958"/>
      <c r="R68" s="958"/>
      <c r="S68" s="958"/>
      <c r="T68" s="841"/>
      <c r="U68" s="841" t="s">
        <v>1503</v>
      </c>
      <c r="V68" s="841"/>
      <c r="W68" s="841"/>
      <c r="X68" s="841"/>
      <c r="Y68" s="1001"/>
      <c r="Z68" s="844"/>
      <c r="AA68" s="847"/>
      <c r="AB68" s="844"/>
      <c r="AC68" s="844"/>
      <c r="AD68" s="844"/>
    </row>
    <row customHeight="1" ht="9">
      <c r="A69" s="843"/>
      <c r="B69" s="899">
        <v>52</v>
      </c>
      <c r="C69" s="841"/>
      <c r="D69" s="968" t="s">
        <v>1504</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149</v>
      </c>
      <c r="Q69" s="958"/>
      <c r="R69" s="958"/>
      <c r="S69" s="958"/>
      <c r="T69" s="841"/>
      <c r="U69" s="841" t="s">
        <v>1505</v>
      </c>
      <c r="V69" s="841"/>
      <c r="W69" s="841"/>
      <c r="X69" s="841"/>
      <c r="Y69" s="1001"/>
      <c r="Z69" s="844"/>
      <c r="AA69" s="847"/>
      <c r="AB69" s="844"/>
      <c r="AC69" s="844"/>
      <c r="AD69" s="844"/>
    </row>
    <row customHeight="1" ht="27">
      <c r="A70" s="843"/>
      <c r="B70" s="899">
        <v>53</v>
      </c>
      <c r="C70" s="841"/>
      <c r="D70" s="968"/>
      <c r="E70" s="841" t="s">
        <v>1489</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1506</v>
      </c>
      <c r="W70" s="841"/>
      <c r="X70" s="841"/>
      <c r="Y70" s="1001"/>
      <c r="Z70" s="844"/>
      <c r="AA70" s="847"/>
      <c r="AB70" s="844"/>
      <c r="AC70" s="844"/>
      <c r="AD70" s="844"/>
    </row>
    <row customHeight="1" ht="36">
      <c r="A71" s="843"/>
      <c r="B71" s="899">
        <v>54</v>
      </c>
      <c r="C71" s="841"/>
      <c r="D71" s="968"/>
      <c r="E71" s="841" t="s">
        <v>1491</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1507</v>
      </c>
      <c r="W71" s="841"/>
      <c r="X71" s="841"/>
      <c r="Y71" s="1001"/>
      <c r="Z71" s="844"/>
      <c r="AA71" s="847"/>
      <c r="AB71" s="844"/>
      <c r="AC71" s="844"/>
      <c r="AD71" s="844"/>
    </row>
    <row customHeight="1" ht="27">
      <c r="A72" s="843"/>
      <c r="B72" s="899">
        <v>55</v>
      </c>
      <c r="C72" s="841"/>
      <c r="D72" s="968"/>
      <c r="E72" s="841" t="s">
        <v>1493</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1508</v>
      </c>
      <c r="W72" s="841"/>
      <c r="X72" s="841"/>
      <c r="Y72" s="1001"/>
      <c r="Z72" s="844"/>
      <c r="AA72" s="847"/>
      <c r="AB72" s="844"/>
      <c r="AC72" s="844"/>
      <c r="AD72" s="844"/>
    </row>
    <row customHeight="1" ht="36">
      <c r="A73" s="843"/>
      <c r="B73" s="899">
        <v>56</v>
      </c>
      <c r="C73" s="841"/>
      <c r="D73" s="968"/>
      <c r="E73" s="841" t="s">
        <v>1495</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1509</v>
      </c>
      <c r="W73" s="841"/>
      <c r="X73" s="841"/>
      <c r="Y73" s="1001"/>
      <c r="Z73" s="844"/>
      <c r="AA73" s="847"/>
      <c r="AB73" s="844"/>
      <c r="AC73" s="844"/>
      <c r="AD73" s="844"/>
    </row>
    <row customHeight="1" ht="18">
      <c r="A74" s="843"/>
      <c r="B74" s="899">
        <v>57</v>
      </c>
      <c r="C74" s="841"/>
      <c r="D74" s="968"/>
      <c r="E74" s="841" t="s">
        <v>1504</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1510</v>
      </c>
      <c r="W74" s="841"/>
      <c r="X74" s="841"/>
      <c r="Y74" s="1001"/>
      <c r="Z74" s="844"/>
      <c r="AA74" s="847"/>
      <c r="AB74" s="844"/>
      <c r="AC74" s="844"/>
      <c r="AD74" s="844"/>
    </row>
    <row customHeight="1" ht="18">
      <c r="A75" s="843"/>
      <c r="B75" s="899">
        <v>58</v>
      </c>
      <c r="C75" s="841"/>
      <c r="D75" s="968"/>
      <c r="E75" s="841"/>
      <c r="F75" s="841" t="s">
        <v>1489</v>
      </c>
      <c r="G75" s="841"/>
      <c r="H75" s="891"/>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2" t="str">
        <f>IF(I75=0,"",I75)</f>
        <v>7</v>
      </c>
      <c r="M75" s="842" t="str">
        <f>IF(J75=0,"",J75)</f>
        <v>Объём сточных вод, принятых от потребителей</v>
      </c>
      <c r="N75" s="842" t="str">
        <f>IF(K75=0,"",K75)</f>
        <v/>
      </c>
      <c r="O75" s="958"/>
      <c r="P75" s="958"/>
      <c r="Q75" s="958"/>
      <c r="R75" s="958" t="s">
        <v>92</v>
      </c>
      <c r="S75" s="958"/>
      <c r="T75" s="841"/>
      <c r="U75" s="841"/>
      <c r="V75" s="841"/>
      <c r="W75" s="841" t="s">
        <v>1511</v>
      </c>
      <c r="X75" s="841"/>
      <c r="Y75" s="1001"/>
      <c r="Z75" s="844"/>
      <c r="AA75" s="847"/>
      <c r="AB75" s="844"/>
      <c r="AC75" s="844"/>
      <c r="AD75" s="844"/>
    </row>
    <row customHeight="1" ht="36">
      <c r="A76" s="843"/>
      <c r="B76" s="899">
        <v>59</v>
      </c>
      <c r="C76" s="841"/>
      <c r="D76" s="968"/>
      <c r="E76" s="841"/>
      <c r="F76" s="841" t="s">
        <v>1491</v>
      </c>
      <c r="G76" s="841"/>
      <c r="H76" s="891"/>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2" t="str">
        <f>IF(I76=0,"",I76)</f>
        <v>8</v>
      </c>
      <c r="M76" s="842" t="str">
        <f>IF(J76=0,"",J76)</f>
        <v>Объём сточных вод, принятых от других регулируемых организаций, осуществляющих водоотведение и (или) очистку сточных вод</v>
      </c>
      <c r="N76" s="842" t="str">
        <f>IF(K76=0,"",K76)</f>
        <v/>
      </c>
      <c r="O76" s="958"/>
      <c r="P76" s="958"/>
      <c r="Q76" s="958"/>
      <c r="R76" s="958" t="s">
        <v>111</v>
      </c>
      <c r="S76" s="958"/>
      <c r="T76" s="841"/>
      <c r="U76" s="841"/>
      <c r="V76" s="841"/>
      <c r="W76" s="841" t="s">
        <v>1512</v>
      </c>
      <c r="X76" s="841"/>
      <c r="Y76" s="1001"/>
      <c r="Z76" s="844"/>
      <c r="AA76" s="847"/>
      <c r="AB76" s="844"/>
      <c r="AC76" s="844"/>
      <c r="AD76" s="844"/>
    </row>
    <row customHeight="1" ht="18">
      <c r="A77" s="843"/>
      <c r="B77" s="899">
        <v>60</v>
      </c>
      <c r="C77" s="841"/>
      <c r="D77" s="968"/>
      <c r="E77" s="841"/>
      <c r="F77" s="841" t="s">
        <v>1493</v>
      </c>
      <c r="G77" s="841"/>
      <c r="H77" s="891"/>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2" t="str">
        <f>IF(I77=0,"",I77)</f>
        <v>9</v>
      </c>
      <c r="M77" s="842" t="str">
        <f>IF(J77=0,"",J77)</f>
        <v>Объём сточных вод, пропущенных через очистные сооружения</v>
      </c>
      <c r="N77" s="842" t="str">
        <f>IF(K77=0,"",K77)</f>
        <v/>
      </c>
      <c r="O77" s="958"/>
      <c r="P77" s="958"/>
      <c r="Q77" s="958"/>
      <c r="R77" s="958" t="s">
        <v>147</v>
      </c>
      <c r="S77" s="958"/>
      <c r="T77" s="841"/>
      <c r="U77" s="841"/>
      <c r="V77" s="841"/>
      <c r="W77" s="841" t="s">
        <v>1513</v>
      </c>
      <c r="X77" s="841"/>
      <c r="Y77" s="1001"/>
      <c r="Z77" s="844"/>
      <c r="AA77" s="847"/>
      <c r="AB77" s="844"/>
      <c r="AC77" s="844"/>
      <c r="AD77" s="844"/>
    </row>
    <row customHeight="1" ht="72">
      <c r="A78" s="843"/>
      <c r="B78" s="899">
        <v>61</v>
      </c>
      <c r="C78" s="841" t="s">
        <v>1489</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1514</v>
      </c>
      <c r="U78" s="841"/>
      <c r="V78" s="841"/>
      <c r="W78" s="841"/>
      <c r="X78" s="841"/>
      <c r="Y78" s="1001"/>
      <c r="Z78" s="844" t="s">
        <v>1515</v>
      </c>
      <c r="AA78" s="847"/>
      <c r="AB78" s="844"/>
      <c r="AC78" s="844"/>
      <c r="AD78" s="844"/>
    </row>
    <row customHeight="1" ht="36">
      <c r="A79" s="843"/>
      <c r="B79" s="899">
        <v>62</v>
      </c>
      <c r="C79" s="841" t="s">
        <v>1491</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1516</v>
      </c>
      <c r="U79" s="841"/>
      <c r="V79" s="841"/>
      <c r="W79" s="841"/>
      <c r="X79" s="841"/>
      <c r="Y79" s="1001"/>
      <c r="Z79" s="844" t="s">
        <v>1517</v>
      </c>
      <c r="AA79" s="847"/>
      <c r="AB79" s="844"/>
      <c r="AC79" s="844"/>
      <c r="AD79" s="844"/>
    </row>
    <row customHeight="1" ht="45">
      <c r="A80" s="843"/>
      <c r="B80" s="899">
        <v>63</v>
      </c>
      <c r="C80" s="841" t="s">
        <v>1493</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1518</v>
      </c>
      <c r="U80" s="841"/>
      <c r="V80" s="841"/>
      <c r="W80" s="841"/>
      <c r="X80" s="841"/>
      <c r="Y80" s="1001"/>
      <c r="Z80" s="844" t="s">
        <v>1519</v>
      </c>
      <c r="AA80" s="847"/>
      <c r="AB80" s="844"/>
      <c r="AC80" s="844"/>
      <c r="AD80" s="844"/>
    </row>
    <row customHeight="1" ht="36">
      <c r="A81" s="843"/>
      <c r="B81" s="899">
        <v>64</v>
      </c>
      <c r="C81" s="841" t="s">
        <v>1495</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1382</v>
      </c>
      <c r="P81" s="958"/>
      <c r="Q81" s="958"/>
      <c r="R81" s="958"/>
      <c r="S81" s="958"/>
      <c r="T81" s="841" t="s">
        <v>1520</v>
      </c>
      <c r="U81" s="841"/>
      <c r="V81" s="841"/>
      <c r="W81" s="841"/>
      <c r="X81" s="841"/>
      <c r="Y81" s="1001"/>
      <c r="Z81" s="844" t="s">
        <v>1521</v>
      </c>
      <c r="AA81" s="847"/>
      <c r="AB81" s="844"/>
      <c r="AC81" s="844"/>
      <c r="AD81" s="844"/>
    </row>
    <row customHeight="1" ht="90">
      <c r="A82" s="843"/>
      <c r="B82" s="899">
        <v>65</v>
      </c>
      <c r="C82" s="841" t="s">
        <v>1504</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1522</v>
      </c>
      <c r="U82" s="841"/>
      <c r="V82" s="841"/>
      <c r="W82" s="841"/>
      <c r="X82" s="841"/>
      <c r="Y82" s="1001"/>
      <c r="Z82" s="844" t="s">
        <v>1523</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1394</v>
      </c>
      <c r="P83" s="958"/>
      <c r="Q83" s="958"/>
      <c r="R83" s="958"/>
      <c r="S83" s="958"/>
      <c r="T83" s="841" t="s">
        <v>1524</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1525</v>
      </c>
      <c r="P84" s="958"/>
      <c r="Q84" s="958"/>
      <c r="R84" s="958"/>
      <c r="S84" s="958"/>
      <c r="T84" s="841" t="s">
        <v>1526</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1398</v>
      </c>
      <c r="P85" s="958"/>
      <c r="Q85" s="958"/>
      <c r="R85" s="958"/>
      <c r="S85" s="958"/>
      <c r="T85" s="841" t="s">
        <v>1527</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1528</v>
      </c>
      <c r="P86" s="958"/>
      <c r="Q86" s="958"/>
      <c r="R86" s="958"/>
      <c r="S86" s="958"/>
      <c r="T86" s="841" t="s">
        <v>1529</v>
      </c>
      <c r="U86" s="841"/>
      <c r="V86" s="841"/>
      <c r="W86" s="841"/>
      <c r="X86" s="841"/>
      <c r="Y86" s="1001"/>
      <c r="Z86" s="844"/>
      <c r="AA86" s="847"/>
      <c r="AB86" s="844"/>
      <c r="AC86" s="844"/>
      <c r="AD86" s="844"/>
    </row>
    <row customHeight="1" ht="36">
      <c r="A87" s="843"/>
      <c r="B87" s="899">
        <v>70</v>
      </c>
      <c r="C87" s="841" t="s">
        <v>1530</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1531</v>
      </c>
      <c r="U87" s="841"/>
      <c r="V87" s="841"/>
      <c r="W87" s="841"/>
      <c r="X87" s="841"/>
      <c r="Y87" s="1001"/>
      <c r="Z87" s="844"/>
      <c r="AA87" s="847"/>
      <c r="AB87" s="844"/>
      <c r="AC87" s="844"/>
      <c r="AD87" s="844"/>
    </row>
    <row customHeight="1" ht="18">
      <c r="A88" s="843"/>
      <c r="B88" s="899">
        <v>71</v>
      </c>
      <c r="C88" s="841" t="s">
        <v>1532</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98</v>
      </c>
      <c r="P88" s="958"/>
      <c r="Q88" s="958"/>
      <c r="R88" s="958"/>
      <c r="S88" s="958"/>
      <c r="T88" s="841" t="s">
        <v>1533</v>
      </c>
      <c r="U88" s="841"/>
      <c r="V88" s="841"/>
      <c r="W88" s="841"/>
      <c r="X88" s="841"/>
      <c r="Y88" s="1001"/>
      <c r="Z88" s="844"/>
      <c r="AA88" s="847"/>
      <c r="AB88" s="844"/>
      <c r="AC88" s="844"/>
      <c r="AD88" s="844"/>
    </row>
    <row customHeight="1" ht="18">
      <c r="A89" s="843"/>
      <c r="B89" s="899">
        <v>72</v>
      </c>
      <c r="C89" s="841" t="s">
        <v>1534</v>
      </c>
      <c r="D89" s="968" t="s">
        <v>1530</v>
      </c>
      <c r="E89" s="841" t="s">
        <v>1530</v>
      </c>
      <c r="F89" s="841" t="s">
        <v>1495</v>
      </c>
      <c r="G89" s="841"/>
      <c r="H89" s="891"/>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10</v>
      </c>
      <c r="M89" s="842" t="str">
        <f>IF(J89=0,"",J89)</f>
        <v>Среднесписочная численность основного производственного персонала</v>
      </c>
      <c r="N89" s="842" t="str">
        <f>IF(K89=0,"",K89)</f>
        <v/>
      </c>
      <c r="O89" s="958" t="s">
        <v>150</v>
      </c>
      <c r="P89" s="958" t="s">
        <v>98</v>
      </c>
      <c r="Q89" s="958" t="s">
        <v>98</v>
      </c>
      <c r="R89" s="958" t="s">
        <v>148</v>
      </c>
      <c r="S89" s="958"/>
      <c r="T89" s="841" t="s">
        <v>1535</v>
      </c>
      <c r="U89" s="841" t="s">
        <v>1535</v>
      </c>
      <c r="V89" s="841" t="s">
        <v>1535</v>
      </c>
      <c r="W89" s="841" t="s">
        <v>1535</v>
      </c>
      <c r="X89" s="841"/>
      <c r="Y89" s="1001"/>
      <c r="Z89" s="844"/>
      <c r="AA89" s="847"/>
      <c r="AB89" s="844"/>
      <c r="AC89" s="844"/>
      <c r="AD89" s="844"/>
    </row>
    <row customHeight="1" ht="27">
      <c r="A90" s="843"/>
      <c r="B90" s="899">
        <v>73</v>
      </c>
      <c r="C90" s="841" t="s">
        <v>1536</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151</v>
      </c>
      <c r="P90" s="958"/>
      <c r="Q90" s="958"/>
      <c r="R90" s="958"/>
      <c r="S90" s="958"/>
      <c r="T90" s="841" t="s">
        <v>1537</v>
      </c>
      <c r="U90" s="841"/>
      <c r="V90" s="841"/>
      <c r="W90" s="841"/>
      <c r="X90" s="841"/>
      <c r="Y90" s="1001"/>
      <c r="Z90" s="844"/>
      <c r="AA90" s="847"/>
      <c r="AB90" s="844"/>
      <c r="AC90" s="844"/>
      <c r="AD90" s="844"/>
    </row>
    <row customHeight="1" ht="18">
      <c r="A91" s="843"/>
      <c r="B91" s="899">
        <v>74</v>
      </c>
      <c r="C91" s="841"/>
      <c r="D91" s="968" t="s">
        <v>1532</v>
      </c>
      <c r="E91" s="841" t="s">
        <v>1532</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150</v>
      </c>
      <c r="Q91" s="958" t="s">
        <v>150</v>
      </c>
      <c r="R91" s="958"/>
      <c r="S91" s="958"/>
      <c r="T91" s="841"/>
      <c r="U91" s="841" t="s">
        <v>1538</v>
      </c>
      <c r="V91" s="841" t="s">
        <v>1538</v>
      </c>
      <c r="W91" s="841"/>
      <c r="X91" s="841"/>
      <c r="Y91" s="1001"/>
      <c r="Z91" s="844"/>
      <c r="AA91" s="847"/>
      <c r="AB91" s="844"/>
      <c r="AC91" s="844"/>
      <c r="AD91" s="844"/>
    </row>
    <row customHeight="1" ht="27">
      <c r="A92" s="843"/>
      <c r="B92" s="899">
        <v>75</v>
      </c>
      <c r="C92" s="841"/>
      <c r="D92" s="968" t="s">
        <v>1534</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151</v>
      </c>
      <c r="Q92" s="958"/>
      <c r="R92" s="958"/>
      <c r="S92" s="958"/>
      <c r="T92" s="841"/>
      <c r="U92" s="841" t="s">
        <v>1539</v>
      </c>
      <c r="V92" s="841"/>
      <c r="W92" s="841"/>
      <c r="X92" s="841"/>
      <c r="Y92" s="1001"/>
      <c r="Z92" s="844"/>
      <c r="AA92" s="847" t="s">
        <v>1540</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1428</v>
      </c>
      <c r="Q93" s="958"/>
      <c r="R93" s="958"/>
      <c r="S93" s="958"/>
      <c r="T93" s="841"/>
      <c r="U93" s="841" t="s">
        <v>1541</v>
      </c>
      <c r="V93" s="841"/>
      <c r="W93" s="841"/>
      <c r="X93" s="841"/>
      <c r="Y93" s="1001"/>
      <c r="Z93" s="844"/>
      <c r="AA93" s="847" t="s">
        <v>1542</v>
      </c>
      <c r="AB93" s="844"/>
      <c r="AC93" s="844"/>
      <c r="AD93" s="844"/>
    </row>
    <row customHeight="1" ht="45">
      <c r="A94" s="843"/>
      <c r="B94" s="899">
        <v>77</v>
      </c>
      <c r="C94" s="841"/>
      <c r="D94" s="968" t="s">
        <v>1536</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854</v>
      </c>
      <c r="Q94" s="958"/>
      <c r="R94" s="958"/>
      <c r="S94" s="958"/>
      <c r="T94" s="841"/>
      <c r="U94" s="841" t="s">
        <v>1543</v>
      </c>
      <c r="V94" s="841"/>
      <c r="W94" s="841"/>
      <c r="X94" s="841"/>
      <c r="Y94" s="1001"/>
      <c r="Z94" s="844"/>
      <c r="AA94" s="847" t="s">
        <v>1544</v>
      </c>
      <c r="AB94" s="844"/>
      <c r="AC94" s="844"/>
      <c r="AD94" s="844"/>
    </row>
    <row customHeight="1" ht="99">
      <c r="A95" s="843"/>
      <c r="B95" s="899">
        <v>78</v>
      </c>
      <c r="C95" s="841" t="s">
        <v>1545</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854</v>
      </c>
      <c r="P95" s="958"/>
      <c r="Q95" s="958"/>
      <c r="R95" s="958"/>
      <c r="S95" s="958"/>
      <c r="T95" s="841" t="s">
        <v>1546</v>
      </c>
      <c r="U95" s="841"/>
      <c r="V95" s="841"/>
      <c r="W95" s="841"/>
      <c r="X95" s="841"/>
      <c r="Y95" s="1001"/>
      <c r="Z95" s="844"/>
      <c r="AA95" s="847"/>
      <c r="AB95" s="844"/>
      <c r="AC95" s="844"/>
      <c r="AD95" s="844"/>
    </row>
    <row customHeight="1" ht="99">
      <c r="A96" s="843"/>
      <c r="B96" s="899">
        <v>79</v>
      </c>
      <c r="C96" s="841" t="s">
        <v>1547</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860</v>
      </c>
      <c r="P96" s="958"/>
      <c r="Q96" s="958"/>
      <c r="R96" s="958"/>
      <c r="S96" s="958"/>
      <c r="T96" s="841" t="s">
        <v>1548</v>
      </c>
      <c r="U96" s="841"/>
      <c r="V96" s="841"/>
      <c r="W96" s="841"/>
      <c r="X96" s="841"/>
      <c r="Y96" s="1001"/>
      <c r="Z96" s="844" t="s">
        <v>1549</v>
      </c>
      <c r="AA96" s="847"/>
      <c r="AB96" s="844"/>
      <c r="AC96" s="844"/>
      <c r="AD96" s="844"/>
    </row>
    <row customHeight="1" ht="63">
      <c r="A97" s="843"/>
      <c r="B97" s="899">
        <v>80</v>
      </c>
      <c r="C97" s="841" t="s">
        <v>1550</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871</v>
      </c>
      <c r="P97" s="958"/>
      <c r="Q97" s="958"/>
      <c r="R97" s="958"/>
      <c r="S97" s="958"/>
      <c r="T97" s="841" t="s">
        <v>1551</v>
      </c>
      <c r="U97" s="841"/>
      <c r="V97" s="841"/>
      <c r="W97" s="841"/>
      <c r="X97" s="841"/>
      <c r="Y97" s="1001"/>
      <c r="Z97" s="844" t="s">
        <v>1552</v>
      </c>
      <c r="AA97" s="847"/>
      <c r="AB97" s="844"/>
      <c r="AC97" s="844"/>
      <c r="AD97" s="844"/>
    </row>
    <row customHeight="1" ht="63">
      <c r="A98" s="843"/>
      <c r="B98" s="899">
        <v>81</v>
      </c>
      <c r="C98" s="841" t="s">
        <v>1553</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885</v>
      </c>
      <c r="P98" s="958"/>
      <c r="Q98" s="958"/>
      <c r="R98" s="958"/>
      <c r="S98" s="958"/>
      <c r="T98" s="841" t="s">
        <v>1554</v>
      </c>
      <c r="U98" s="841"/>
      <c r="V98" s="841"/>
      <c r="W98" s="841"/>
      <c r="X98" s="841"/>
      <c r="Y98" s="1001"/>
      <c r="Z98" s="844" t="s">
        <v>1552</v>
      </c>
      <c r="AA98" s="847"/>
      <c r="AB98" s="844"/>
      <c r="AC98" s="844"/>
      <c r="AD98" s="844"/>
    </row>
    <row customHeight="1" ht="90">
      <c r="A99" s="843"/>
      <c r="B99" s="899">
        <v>82</v>
      </c>
      <c r="C99" s="841" t="s">
        <v>1555</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897</v>
      </c>
      <c r="P99" s="958"/>
      <c r="Q99" s="958"/>
      <c r="R99" s="958"/>
      <c r="S99" s="958"/>
      <c r="T99" s="841" t="s">
        <v>1556</v>
      </c>
      <c r="U99" s="841"/>
      <c r="V99" s="841"/>
      <c r="W99" s="841"/>
      <c r="X99" s="841"/>
      <c r="Y99" s="1001"/>
      <c r="Z99" s="844" t="s">
        <v>1557</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1558</v>
      </c>
      <c r="P100" s="958"/>
      <c r="Q100" s="958"/>
      <c r="R100" s="958"/>
      <c r="S100" s="958"/>
      <c r="T100" s="841" t="s">
        <v>1559</v>
      </c>
      <c r="U100" s="841"/>
      <c r="V100" s="841"/>
      <c r="W100" s="841"/>
      <c r="X100" s="841"/>
      <c r="Y100" s="1001"/>
      <c r="Z100" s="844" t="s">
        <v>1557</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1560</v>
      </c>
      <c r="P101" s="958"/>
      <c r="Q101" s="958"/>
      <c r="R101" s="958"/>
      <c r="S101" s="958"/>
      <c r="T101" s="841" t="s">
        <v>1561</v>
      </c>
      <c r="U101" s="841"/>
      <c r="V101" s="841"/>
      <c r="W101" s="841"/>
      <c r="X101" s="841"/>
      <c r="Y101" s="1001"/>
      <c r="Z101" s="844" t="s">
        <v>1557</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1064</v>
      </c>
      <c r="B148" s="843"/>
      <c r="C148" s="841" t="s">
        <v>1562</v>
      </c>
      <c r="D148" s="841" t="s">
        <v>953</v>
      </c>
      <c r="E148" s="841" t="s">
        <v>1066</v>
      </c>
      <c r="F148" s="841" t="s">
        <v>1563</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6"/>
      <c r="O148" s="841"/>
      <c r="P148" s="842"/>
      <c r="Q148" s="842"/>
      <c r="R148" s="842"/>
      <c r="S148" s="841"/>
      <c r="T148" s="841" t="s">
        <v>1564</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2"/>
      <c r="W148" s="842"/>
      <c r="X148" s="841" t="s">
        <v>1565</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1070</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1075</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1080</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3B018-13DA-C63F-571C-BC5D534943FB}"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479</v>
      </c>
      <c r="N9" s="284"/>
      <c r="O9" s="2166" t="str">
        <f>IF(TITLE_DATE_CHANGE_PERIOD="",IF(TITLE_DATE_PR="","",TITLE_DATE_PR),TITLE_DATE_CHANGE_PERIOD)</f>
        <v>45372.43078703704</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480</v>
      </c>
      <c r="N10" s="284"/>
      <c r="O10" s="2166" t="str">
        <f>IF(TITLE_NUMBER_PR_CHANGE="",IF(TITLE_NUMBER_PR="","",TITLE_NUMBER_PR),TITLE_NUMBER_PR_CHANGE)</f>
        <v>14/3</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166</v>
      </c>
      <c r="B19" s="1386" t="s">
        <v>167</v>
      </c>
      <c r="C19" s="1386" t="s">
        <v>168</v>
      </c>
      <c r="D19" s="1386" t="s">
        <v>169</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455</v>
      </c>
      <c r="Z19" s="498"/>
      <c r="AA19" s="498" t="str">
        <f>IF(M19="","",M19)</f>
        <v>Наименование тарифа</v>
      </c>
      <c r="AB19" s="498"/>
      <c r="AC19" s="498"/>
    </row>
    <row customHeight="1" ht="21">
      <c r="A20" s="1386" t="s">
        <v>166</v>
      </c>
      <c r="B20" s="1386" t="s">
        <v>167</v>
      </c>
      <c r="C20" s="1386" t="s">
        <v>168</v>
      </c>
      <c r="D20" s="1386" t="s">
        <v>169</v>
      </c>
      <c r="E20" s="1386"/>
      <c r="F20" s="1388"/>
      <c r="G20" s="1388"/>
      <c r="H20" s="1388"/>
      <c r="I20" s="1313"/>
      <c r="J20" s="340"/>
      <c r="K20" s="341"/>
      <c r="L20" s="1316" t="str">
        <f>INDEX(PT_DIFFERENTIATION_NUM_TER,MATCH(B19,PT_DIFFERENTIATION_TER_ID,0))</f>
        <v>.</v>
      </c>
      <c r="M20" s="290" t="s">
        <v>456</v>
      </c>
      <c r="N20" s="280"/>
      <c r="O20" s="2269" t="str">
        <f>INDEX(PT_DIFFERENTIATION_TER,MATCH(B19,PT_DIFFERENTIATION_TER_ID,0))</f>
        <v/>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386" t="s">
        <v>166</v>
      </c>
      <c r="B21" s="1386" t="s">
        <v>167</v>
      </c>
      <c r="C21" s="1386" t="s">
        <v>168</v>
      </c>
      <c r="D21" s="1386" t="s">
        <v>169</v>
      </c>
      <c r="E21" s="1386"/>
      <c r="F21" s="1388"/>
      <c r="G21" s="1388"/>
      <c r="H21" s="1388"/>
      <c r="I21" s="342"/>
      <c r="J21" s="340"/>
      <c r="K21" s="341"/>
      <c r="L21" s="1316" t="str">
        <f>INDEX(PT_DIFFERENTIATION_NUM_CS,MATCH(C19,PT_DIFFERENTIATION_CS_ID,0))</f>
        <v>..</v>
      </c>
      <c r="M21" s="291" t="s">
        <v>458</v>
      </c>
      <c r="N21" s="280"/>
      <c r="O21" s="2269" t="str">
        <f>INDEX(PT_DIFFERENTIATION_CS,MATCH(C19,PT_DIFFERENTIATION_CS_ID,0))</f>
        <v/>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386" t="s">
        <v>166</v>
      </c>
      <c r="B22" s="1386" t="s">
        <v>167</v>
      </c>
      <c r="C22" s="1386" t="s">
        <v>168</v>
      </c>
      <c r="D22" s="1386" t="s">
        <v>169</v>
      </c>
      <c r="E22" s="1386"/>
      <c r="F22" s="1388"/>
      <c r="G22" s="1388"/>
      <c r="H22" s="1388"/>
      <c r="I22" s="342"/>
      <c r="J22" s="340"/>
      <c r="K22" s="341"/>
      <c r="L22" s="1316" t="str">
        <f>INDEX(PT_DIFFERENTIATION_NUM_IST_TE,MATCH(D19,PT_DIFFERENTIATION_IST_TE_ID,0))</f>
        <v>...</v>
      </c>
      <c r="M22" s="292" t="s">
        <v>460</v>
      </c>
      <c r="N22" s="280"/>
      <c r="O22" s="2269" t="str">
        <f>INDEX(PT_DIFFERENTIATION_IST_TE,MATCH(D19,PT_DIFFERENTIATION_IST_TE_ID,0))</f>
        <v/>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386" t="s">
        <v>166</v>
      </c>
      <c r="B23" s="1386" t="s">
        <v>167</v>
      </c>
      <c r="C23" s="1386" t="s">
        <v>168</v>
      </c>
      <c r="D23" s="1386" t="s">
        <v>169</v>
      </c>
      <c r="E23" s="1386"/>
      <c r="F23" s="2270" t="str">
        <f>L22&amp;".1"</f>
        <v>....1</v>
      </c>
      <c r="I23" s="2172">
        <v>1</v>
      </c>
      <c r="J23" s="1314"/>
      <c r="K23" s="344"/>
      <c r="L23" s="1316" t="str">
        <f>$F$23</f>
        <v>....1</v>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166</v>
      </c>
      <c r="B24" s="1386" t="s">
        <v>167</v>
      </c>
      <c r="C24" s="1386" t="s">
        <v>168</v>
      </c>
      <c r="D24" s="1386" t="s">
        <v>169</v>
      </c>
      <c r="E24" s="1386"/>
      <c r="F24" s="2270"/>
      <c r="G24" s="2038" t="str">
        <f>F23&amp;".1"</f>
        <v>....1.1</v>
      </c>
      <c r="I24" s="2172"/>
      <c r="J24" s="2172">
        <v>1</v>
      </c>
      <c r="K24" s="345"/>
      <c r="L24" s="1316" t="str">
        <f>$G$24</f>
        <v>....1.1</v>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386" t="s">
        <v>166</v>
      </c>
      <c r="B25" s="1386" t="s">
        <v>167</v>
      </c>
      <c r="C25" s="1386" t="s">
        <v>168</v>
      </c>
      <c r="D25" s="1386" t="s">
        <v>169</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386" t="s">
        <v>166</v>
      </c>
      <c r="B26" s="1386" t="s">
        <v>167</v>
      </c>
      <c r="C26" s="1386" t="s">
        <v>168</v>
      </c>
      <c r="D26" s="1386" t="s">
        <v>169</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166</v>
      </c>
      <c r="B27" s="1386" t="s">
        <v>167</v>
      </c>
      <c r="C27" s="1386" t="s">
        <v>168</v>
      </c>
      <c r="D27" s="1386" t="s">
        <v>169</v>
      </c>
      <c r="E27" s="1386"/>
      <c r="F27" s="2270"/>
      <c r="G27" s="2038"/>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166</v>
      </c>
      <c r="B28" s="1386" t="s">
        <v>167</v>
      </c>
      <c r="C28" s="1386" t="s">
        <v>168</v>
      </c>
      <c r="D28" s="1386" t="s">
        <v>169</v>
      </c>
      <c r="E28" s="1386"/>
      <c r="F28" s="2270"/>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166</v>
      </c>
      <c r="B29" s="1386" t="s">
        <v>167</v>
      </c>
      <c r="C29" s="1386" t="s">
        <v>168</v>
      </c>
      <c r="D29" s="1386" t="s">
        <v>169</v>
      </c>
      <c r="E29" s="1386"/>
      <c r="F29" s="1388"/>
      <c r="G29" s="1388"/>
      <c r="H29" s="535"/>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166</v>
      </c>
      <c r="B30" s="1386" t="s">
        <v>167</v>
      </c>
      <c r="C30" s="1386" t="s">
        <v>168</v>
      </c>
      <c r="D30" s="1386"/>
      <c r="E30" s="1386" t="s">
        <v>1569</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166</v>
      </c>
      <c r="B31" s="1386" t="s">
        <v>167</v>
      </c>
      <c r="C31" s="1386"/>
      <c r="D31" s="1386"/>
      <c r="E31" s="1386" t="s">
        <v>1570</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1571</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267</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504</v>
      </c>
      <c r="M35" s="2200" t="s">
        <v>511</v>
      </c>
      <c r="N35" s="2200"/>
      <c r="O35" s="2200"/>
      <c r="P35" s="2200"/>
      <c r="Q35" s="2200"/>
      <c r="R35" s="2200"/>
      <c r="S35" s="2200"/>
      <c r="T35" s="2200"/>
      <c r="U35" s="2200"/>
      <c r="V35" s="2200"/>
      <c r="W35" s="2200"/>
      <c r="X35" s="2200"/>
    </row>
    <row customHeight="1" ht="104.25">
      <c r="H36" s="535"/>
      <c r="I36" s="1326"/>
      <c r="M36" s="2200" t="s">
        <v>506</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FF3F3-E77E-C7E1-42B9-F73940A2C22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45372.43078703704</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14/3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1572</v>
      </c>
      <c r="B19" s="1289" t="s">
        <v>1573</v>
      </c>
      <c r="C19" s="1289" t="s">
        <v>1574</v>
      </c>
      <c r="D19" s="1289" t="s">
        <v>1575</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1572</v>
      </c>
      <c r="B20" s="1289" t="s">
        <v>1573</v>
      </c>
      <c r="C20" s="1289" t="s">
        <v>1574</v>
      </c>
      <c r="D20" s="1289" t="s">
        <v>1575</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1572</v>
      </c>
      <c r="B21" s="1289" t="s">
        <v>1573</v>
      </c>
      <c r="C21" s="1289" t="s">
        <v>1574</v>
      </c>
      <c r="D21" s="1289" t="s">
        <v>1575</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1572</v>
      </c>
      <c r="B22" s="1289" t="s">
        <v>1573</v>
      </c>
      <c r="C22" s="1289" t="s">
        <v>1574</v>
      </c>
      <c r="D22" s="1289" t="s">
        <v>1575</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1572</v>
      </c>
      <c r="B23" s="1289" t="s">
        <v>1573</v>
      </c>
      <c r="C23" s="1289" t="s">
        <v>1574</v>
      </c>
      <c r="D23" s="1289" t="s">
        <v>1575</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1572</v>
      </c>
      <c r="B24" s="1289" t="s">
        <v>1573</v>
      </c>
      <c r="C24" s="1289" t="s">
        <v>1574</v>
      </c>
      <c r="D24" s="1289" t="s">
        <v>1575</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1572</v>
      </c>
      <c r="B25" s="1289" t="s">
        <v>1573</v>
      </c>
      <c r="C25" s="1289" t="s">
        <v>1574</v>
      </c>
      <c r="D25" s="1289" t="s">
        <v>1575</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1572</v>
      </c>
      <c r="B26" s="1289" t="s">
        <v>1573</v>
      </c>
      <c r="C26" s="1289" t="s">
        <v>1574</v>
      </c>
      <c r="D26" s="1289" t="s">
        <v>1575</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1572</v>
      </c>
      <c r="B27" s="1289" t="s">
        <v>1573</v>
      </c>
      <c r="C27" s="1289" t="s">
        <v>1574</v>
      </c>
      <c r="D27" s="1289" t="s">
        <v>1575</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1572</v>
      </c>
      <c r="B28" s="1289" t="s">
        <v>1573</v>
      </c>
      <c r="C28" s="1289" t="s">
        <v>1574</v>
      </c>
      <c r="D28" s="1289" t="s">
        <v>1575</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1572</v>
      </c>
      <c r="B29" s="1289" t="s">
        <v>1573</v>
      </c>
      <c r="C29" s="1289" t="s">
        <v>1574</v>
      </c>
      <c r="D29" s="1289" t="s">
        <v>1575</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1572</v>
      </c>
      <c r="B30" s="1289" t="s">
        <v>1573</v>
      </c>
      <c r="C30" s="1289" t="s">
        <v>1574</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1572</v>
      </c>
      <c r="B31" s="1289" t="s">
        <v>1573</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1576</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B7191-8413-9D4B-C6BA-856004E2D5E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45372.43078703704</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14/3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1577</v>
      </c>
      <c r="B19" s="1289" t="s">
        <v>1578</v>
      </c>
      <c r="C19" s="1289" t="s">
        <v>1579</v>
      </c>
      <c r="D19" s="1289" t="s">
        <v>1580</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1577</v>
      </c>
      <c r="B20" s="1289" t="s">
        <v>1578</v>
      </c>
      <c r="C20" s="1289" t="s">
        <v>1579</v>
      </c>
      <c r="D20" s="1289" t="s">
        <v>1580</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1577</v>
      </c>
      <c r="B21" s="1289" t="s">
        <v>1578</v>
      </c>
      <c r="C21" s="1289" t="s">
        <v>1579</v>
      </c>
      <c r="D21" s="1289" t="s">
        <v>1580</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1577</v>
      </c>
      <c r="B22" s="1289" t="s">
        <v>1578</v>
      </c>
      <c r="C22" s="1289" t="s">
        <v>1579</v>
      </c>
      <c r="D22" s="1289" t="s">
        <v>1580</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1577</v>
      </c>
      <c r="B23" s="1289" t="s">
        <v>1578</v>
      </c>
      <c r="C23" s="1289" t="s">
        <v>1579</v>
      </c>
      <c r="D23" s="1289" t="s">
        <v>1580</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1577</v>
      </c>
      <c r="B24" s="1289" t="s">
        <v>1578</v>
      </c>
      <c r="C24" s="1289" t="s">
        <v>1579</v>
      </c>
      <c r="D24" s="1289" t="s">
        <v>1580</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1577</v>
      </c>
      <c r="B25" s="1289" t="s">
        <v>1578</v>
      </c>
      <c r="C25" s="1289" t="s">
        <v>1579</v>
      </c>
      <c r="D25" s="1289" t="s">
        <v>1580</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1577</v>
      </c>
      <c r="B26" s="1289" t="s">
        <v>1578</v>
      </c>
      <c r="C26" s="1289" t="s">
        <v>1579</v>
      </c>
      <c r="D26" s="1289" t="s">
        <v>1580</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1577</v>
      </c>
      <c r="B27" s="1289" t="s">
        <v>1578</v>
      </c>
      <c r="C27" s="1289" t="s">
        <v>1579</v>
      </c>
      <c r="D27" s="1289" t="s">
        <v>1580</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1577</v>
      </c>
      <c r="B28" s="1289" t="s">
        <v>1578</v>
      </c>
      <c r="C28" s="1289" t="s">
        <v>1579</v>
      </c>
      <c r="D28" s="1289" t="s">
        <v>1580</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1577</v>
      </c>
      <c r="B29" s="1289" t="s">
        <v>1578</v>
      </c>
      <c r="C29" s="1289" t="s">
        <v>1579</v>
      </c>
      <c r="D29" s="1289" t="s">
        <v>1580</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1577</v>
      </c>
      <c r="B30" s="1289" t="s">
        <v>1578</v>
      </c>
      <c r="C30" s="1289" t="s">
        <v>1579</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1577</v>
      </c>
      <c r="B31" s="1289" t="s">
        <v>1578</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1581</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4677A-FAF9-7B54-2DD7-450E5D5ADB6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1582</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479</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480</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1583</v>
      </c>
      <c r="R11" s="360" t="s">
        <v>1584</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483</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029" t="s">
        <v>87</v>
      </c>
      <c r="M15" s="2029" t="s">
        <v>1585</v>
      </c>
      <c r="N15" s="1225"/>
      <c r="O15" s="2029" t="s">
        <v>1586</v>
      </c>
      <c r="P15" s="2028" t="s">
        <v>1587</v>
      </c>
      <c r="Q15" s="2028" t="s">
        <v>1567</v>
      </c>
      <c r="R15" s="2028"/>
      <c r="S15" s="2028"/>
      <c r="T15" s="2028"/>
      <c r="U15" s="2028"/>
      <c r="V15" s="2029" t="s">
        <v>486</v>
      </c>
      <c r="W15" s="2280" t="s">
        <v>1568</v>
      </c>
      <c r="X15" s="1948"/>
    </row>
    <row customHeight="1" ht="25.5">
      <c r="J16" s="368"/>
      <c r="K16" s="368"/>
      <c r="L16" s="2029"/>
      <c r="M16" s="2029"/>
      <c r="N16" s="1225"/>
      <c r="O16" s="2029"/>
      <c r="P16" s="2028"/>
      <c r="Q16" s="2028" t="s">
        <v>1588</v>
      </c>
      <c r="R16" s="2028"/>
      <c r="S16" s="2219" t="s">
        <v>510</v>
      </c>
      <c r="T16" s="2219"/>
      <c r="U16" s="2219"/>
      <c r="V16" s="2029"/>
      <c r="W16" s="2280"/>
      <c r="X16" s="1948"/>
    </row>
    <row customHeight="1" ht="14.25">
      <c r="J17" s="368"/>
      <c r="K17" s="368"/>
      <c r="L17" s="2029"/>
      <c r="M17" s="2029"/>
      <c r="N17" s="1225"/>
      <c r="O17" s="2029"/>
      <c r="P17" s="2028"/>
      <c r="Q17" s="1225" t="s">
        <v>547</v>
      </c>
      <c r="R17" s="1225" t="s">
        <v>548</v>
      </c>
      <c r="S17" s="1229" t="s">
        <v>502</v>
      </c>
      <c r="T17" s="2282" t="s">
        <v>503</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455</v>
      </c>
    </row>
    <row customHeight="1" ht="22.5">
      <c r="A20" s="2172"/>
      <c r="B20" s="2172">
        <v>1</v>
      </c>
      <c r="C20" s="516"/>
      <c r="D20" s="516"/>
      <c r="E20" s="516"/>
      <c r="F20" s="516"/>
      <c r="G20" s="377"/>
      <c r="H20" s="1228"/>
      <c r="I20" s="351"/>
      <c r="J20" s="1235"/>
      <c r="K20" s="1156"/>
      <c r="L20" s="1234">
        <f>MERGEVALUE(A20)&amp;"."&amp;MERGEVALUE(B20)</f>
      </c>
      <c r="M20" s="290" t="s">
        <v>456</v>
      </c>
      <c r="N20" s="297"/>
      <c r="O20" s="2281"/>
      <c r="P20" s="2281"/>
      <c r="Q20" s="2281"/>
      <c r="R20" s="2281"/>
      <c r="S20" s="2281"/>
      <c r="T20" s="2281"/>
      <c r="U20" s="2281"/>
      <c r="V20" s="2281"/>
      <c r="W20" s="2281"/>
      <c r="X20" s="333" t="s">
        <v>457</v>
      </c>
    </row>
    <row customHeight="1" ht="22.5">
      <c r="A21" s="2172"/>
      <c r="B21" s="2172"/>
      <c r="C21" s="2172">
        <v>1</v>
      </c>
      <c r="D21" s="516"/>
      <c r="E21" s="516"/>
      <c r="F21" s="516"/>
      <c r="G21" s="377"/>
      <c r="H21" s="1228"/>
      <c r="I21" s="352"/>
      <c r="J21" s="1235"/>
      <c r="K21" s="1156"/>
      <c r="L21" s="1234">
        <f>MERGEVALUE(A21)&amp;"."&amp;MERGEVALUE(B21)&amp;"."&amp;MERGEVALUE(C21)</f>
      </c>
      <c r="M21" s="291" t="s">
        <v>458</v>
      </c>
      <c r="N21" s="297"/>
      <c r="O21" s="2281"/>
      <c r="P21" s="2281"/>
      <c r="Q21" s="2281"/>
      <c r="R21" s="2281"/>
      <c r="S21" s="2281"/>
      <c r="T21" s="2281"/>
      <c r="U21" s="2281"/>
      <c r="V21" s="2281"/>
      <c r="W21" s="2281"/>
      <c r="X21" s="333" t="s">
        <v>459</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460</v>
      </c>
      <c r="N22" s="297"/>
      <c r="O22" s="2281"/>
      <c r="P22" s="2281"/>
      <c r="Q22" s="2281"/>
      <c r="R22" s="2281"/>
      <c r="S22" s="2281"/>
      <c r="T22" s="2281"/>
      <c r="U22" s="2281"/>
      <c r="V22" s="2281"/>
      <c r="W22" s="2281"/>
      <c r="X22" s="325" t="s">
        <v>1589</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1590</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536</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1569</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1570</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267</v>
      </c>
      <c r="N29" s="355"/>
      <c r="O29" s="309"/>
      <c r="P29" s="309"/>
      <c r="Q29" s="309"/>
      <c r="R29" s="309"/>
      <c r="S29" s="313"/>
      <c r="T29" s="359"/>
      <c r="U29" s="358"/>
      <c r="V29" s="355"/>
      <c r="W29" s="359"/>
      <c r="X29" s="311"/>
      <c r="Y29" s="374"/>
      <c r="Z29" s="374"/>
      <c r="AA29" s="374"/>
      <c r="AB29" s="374"/>
      <c r="AC29" s="374"/>
    </row>
    <row r="31" customHeight="1" ht="14.25">
      <c r="L31" s="47">
        <v>1</v>
      </c>
      <c r="M31" s="2200" t="s">
        <v>1591</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B690A-991A-847B-EE0B-5E2D672DC1B4}"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390</v>
      </c>
      <c r="D2" s="1704"/>
      <c r="E2" s="178"/>
      <c r="F2" s="1701"/>
      <c r="G2" s="1701" t="s">
        <v>295</v>
      </c>
      <c r="H2" s="1162"/>
      <c r="K2" s="1655"/>
      <c r="L2" s="1655"/>
    </row>
    <row s="1666" customFormat="1" customHeight="1" ht="14.25" hidden="1">
      <c r="A3" s="1385"/>
      <c r="B3" s="1161"/>
      <c r="C3" s="332"/>
      <c r="K3" s="1655"/>
      <c r="L3" s="1655"/>
    </row>
    <row s="1666" customFormat="1" customHeight="1" ht="18.75" hidden="1">
      <c r="A4" s="1714"/>
      <c r="B4" s="1161"/>
      <c r="C4" s="1760" t="s">
        <v>390</v>
      </c>
      <c r="D4" s="1704"/>
      <c r="E4" s="184" t="s">
        <v>1592</v>
      </c>
      <c r="F4" s="1701"/>
      <c r="G4" s="236"/>
      <c r="H4" s="1701" t="s">
        <v>295</v>
      </c>
      <c r="K4" s="1655"/>
      <c r="L4" s="1655"/>
    </row>
    <row s="1666" customFormat="1" customHeight="1" ht="14.25" hidden="1">
      <c r="A5" s="1385"/>
      <c r="B5" s="1161"/>
      <c r="C5" s="332"/>
      <c r="K5" s="1655"/>
      <c r="L5" s="1655"/>
    </row>
    <row s="1666" customFormat="1" customHeight="1" ht="18.75" hidden="1">
      <c r="A6" s="1714"/>
      <c r="B6" s="1161"/>
      <c r="C6" s="1760" t="s">
        <v>390</v>
      </c>
      <c r="D6" s="1704"/>
      <c r="E6" s="185" t="s">
        <v>1593</v>
      </c>
      <c r="F6" s="1701"/>
      <c r="G6" s="236"/>
      <c r="H6" s="1701" t="s">
        <v>295</v>
      </c>
      <c r="K6" s="1655"/>
      <c r="L6" s="1655"/>
    </row>
    <row s="1666" customFormat="1" customHeight="1" ht="14.25" hidden="1">
      <c r="A7" s="1385"/>
      <c r="B7" s="1161"/>
      <c r="C7" s="332"/>
      <c r="K7" s="1655"/>
      <c r="L7" s="1655"/>
    </row>
    <row s="1666" customFormat="1" customHeight="1" ht="18.75" hidden="1">
      <c r="A8" s="1714"/>
      <c r="B8" s="1161"/>
      <c r="C8" s="1760" t="s">
        <v>390</v>
      </c>
      <c r="D8" s="1704"/>
      <c r="E8" s="185" t="s">
        <v>1594</v>
      </c>
      <c r="F8" s="1701"/>
      <c r="G8" s="236"/>
      <c r="H8" s="1701" t="s">
        <v>295</v>
      </c>
      <c r="K8" s="1655"/>
      <c r="L8" s="1655"/>
    </row>
    <row s="1666" customFormat="1" customHeight="1" ht="14.25" hidden="1">
      <c r="A9" s="1385"/>
      <c r="B9" s="1161"/>
      <c r="C9" s="332"/>
      <c r="K9" s="1655"/>
      <c r="L9" s="1655"/>
    </row>
    <row s="1666" customFormat="1" customHeight="1" ht="18.75" hidden="1">
      <c r="A10" s="1714"/>
      <c r="B10" s="1161"/>
      <c r="C10" s="1760" t="s">
        <v>390</v>
      </c>
      <c r="D10" s="1704"/>
      <c r="E10" s="185" t="s">
        <v>1595</v>
      </c>
      <c r="F10" s="1701"/>
      <c r="G10" s="1705"/>
      <c r="H10" s="1701" t="s">
        <v>295</v>
      </c>
      <c r="K10" s="1655"/>
      <c r="L10" s="1655" t="s">
        <v>1596</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289</v>
      </c>
      <c r="E18" s="2029"/>
      <c r="F18" s="2029"/>
      <c r="G18" s="2029"/>
      <c r="H18" s="2029"/>
      <c r="I18" s="2156" t="s">
        <v>290</v>
      </c>
    </row>
    <row customHeight="1" ht="21">
      <c r="C19" s="76"/>
      <c r="D19" s="85" t="s">
        <v>87</v>
      </c>
      <c r="E19" s="88" t="s">
        <v>291</v>
      </c>
      <c r="F19" s="88"/>
      <c r="G19" s="88" t="s">
        <v>292</v>
      </c>
      <c r="H19" s="88" t="s">
        <v>381</v>
      </c>
      <c r="I19" s="2156"/>
    </row>
    <row customHeight="1" ht="12">
      <c r="C20" s="76"/>
      <c r="D20" s="68" t="s">
        <v>108</v>
      </c>
      <c r="E20" s="68" t="s">
        <v>109</v>
      </c>
      <c r="F20" s="68"/>
      <c r="G20" s="68" t="s">
        <v>89</v>
      </c>
      <c r="H20" s="68" t="s">
        <v>90</v>
      </c>
      <c r="I20" s="68" t="s">
        <v>110</v>
      </c>
    </row>
    <row customHeight="1" ht="14.25">
      <c r="A21" s="1714"/>
      <c r="C21" s="76"/>
      <c r="D21" s="127">
        <v>1</v>
      </c>
      <c r="E21" s="2286" t="s">
        <v>1597</v>
      </c>
      <c r="F21" s="2286"/>
      <c r="G21" s="2286"/>
      <c r="H21" s="2286"/>
      <c r="I21" s="187"/>
    </row>
    <row customHeight="1" ht="20.25">
      <c r="A22" s="1714"/>
      <c r="C22" s="76"/>
      <c r="D22" s="127" t="s">
        <v>428</v>
      </c>
      <c r="E22" s="173" t="s">
        <v>1598</v>
      </c>
      <c r="F22" s="177"/>
      <c r="G22" s="1767">
        <v>45391.405752314815</v>
      </c>
      <c r="H22" s="177" t="s">
        <v>295</v>
      </c>
      <c r="I22" s="131" t="s">
        <v>1599</v>
      </c>
    </row>
    <row customHeight="1" ht="45">
      <c r="A23" s="1714"/>
      <c r="C23" s="76"/>
      <c r="D23" s="127" t="s">
        <v>440</v>
      </c>
      <c r="E23" s="173" t="s">
        <v>1600</v>
      </c>
      <c r="F23" s="177"/>
      <c r="G23" s="2458" t="s">
        <v>1601</v>
      </c>
      <c r="H23" s="2459" t="s">
        <v>1602</v>
      </c>
      <c r="I23" s="237" t="s">
        <v>1603</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295</v>
      </c>
      <c r="H24" s="192" t="s">
        <v>1604</v>
      </c>
      <c r="I24" s="238" t="s">
        <v>1557</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315</v>
      </c>
      <c r="E26" s="178" t="s">
        <v>1605</v>
      </c>
      <c r="F26" s="177"/>
      <c r="G26" s="177" t="s">
        <v>295</v>
      </c>
      <c r="H26" s="192" t="s">
        <v>1606</v>
      </c>
      <c r="I26" s="1988" t="s">
        <v>1607</v>
      </c>
    </row>
    <row customHeight="1" ht="15">
      <c r="A27" s="1714" t="s">
        <v>108</v>
      </c>
      <c r="C27" s="76"/>
      <c r="D27" s="89"/>
      <c r="E27" s="182" t="s">
        <v>448</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20.25">
      <c r="A29" s="1714"/>
      <c r="C29" s="76"/>
      <c r="D29" s="127" t="s">
        <v>1462</v>
      </c>
      <c r="E29" s="184" t="s">
        <v>1592</v>
      </c>
      <c r="F29" s="177"/>
      <c r="G29" s="236" t="s">
        <v>1608</v>
      </c>
      <c r="H29" s="177" t="s">
        <v>295</v>
      </c>
      <c r="I29" s="1988" t="s">
        <v>1609</v>
      </c>
    </row>
    <row s="1666" customFormat="1" customHeight="1" ht="18.75">
      <c r="A30" s="1714"/>
      <c r="B30" s="1389"/>
      <c r="C30" s="1760" t="s">
        <v>390</v>
      </c>
      <c r="D30" s="2023" t="s">
        <v>1479</v>
      </c>
      <c r="E30" s="2284" t="s">
        <v>1592</v>
      </c>
      <c r="F30" s="2348"/>
      <c r="G30" s="2134" t="s">
        <v>1610</v>
      </c>
      <c r="H30" s="2348" t="s">
        <v>295</v>
      </c>
      <c r="I30" s="1666"/>
      <c r="J30" s="1666"/>
      <c r="K30" s="1655"/>
      <c r="L30" s="1655"/>
    </row>
    <row s="1666" customFormat="1" customHeight="1" ht="18.75">
      <c r="A31" s="1714"/>
      <c r="B31" s="1389"/>
      <c r="C31" s="1760" t="s">
        <v>390</v>
      </c>
      <c r="D31" s="2023" t="s">
        <v>1611</v>
      </c>
      <c r="E31" s="2284" t="s">
        <v>1592</v>
      </c>
      <c r="F31" s="2348"/>
      <c r="G31" s="2134" t="s">
        <v>1612</v>
      </c>
      <c r="H31" s="2348" t="s">
        <v>295</v>
      </c>
      <c r="I31" s="1666"/>
      <c r="J31" s="1666"/>
      <c r="K31" s="1655"/>
      <c r="L31" s="1655"/>
    </row>
    <row s="1666" customFormat="1" customHeight="1" ht="18.75">
      <c r="A32" s="1714"/>
      <c r="B32" s="1389"/>
      <c r="C32" s="1760" t="s">
        <v>390</v>
      </c>
      <c r="D32" s="2023" t="s">
        <v>1613</v>
      </c>
      <c r="E32" s="2284" t="s">
        <v>1592</v>
      </c>
      <c r="F32" s="2348"/>
      <c r="G32" s="2134" t="s">
        <v>1614</v>
      </c>
      <c r="H32" s="2348" t="s">
        <v>295</v>
      </c>
      <c r="I32" s="1666"/>
      <c r="J32" s="1666"/>
      <c r="K32" s="1655"/>
      <c r="L32" s="1655"/>
    </row>
    <row s="1666" customFormat="1" customHeight="1" ht="18.75">
      <c r="A33" s="1714"/>
      <c r="B33" s="1389"/>
      <c r="C33" s="1760" t="s">
        <v>390</v>
      </c>
      <c r="D33" s="2023" t="s">
        <v>1615</v>
      </c>
      <c r="E33" s="2284" t="s">
        <v>1592</v>
      </c>
      <c r="F33" s="2348"/>
      <c r="G33" s="2134" t="s">
        <v>1616</v>
      </c>
      <c r="H33" s="2348" t="s">
        <v>295</v>
      </c>
      <c r="I33" s="1666"/>
      <c r="J33" s="1666"/>
      <c r="K33" s="1655"/>
      <c r="L33" s="1655"/>
    </row>
    <row s="1666" customFormat="1" customHeight="1" ht="18.75">
      <c r="A34" s="1714"/>
      <c r="B34" s="1389"/>
      <c r="C34" s="1760" t="s">
        <v>390</v>
      </c>
      <c r="D34" s="2023" t="s">
        <v>1617</v>
      </c>
      <c r="E34" s="2284" t="s">
        <v>1592</v>
      </c>
      <c r="F34" s="2348"/>
      <c r="G34" s="2134" t="s">
        <v>1618</v>
      </c>
      <c r="H34" s="2348" t="s">
        <v>295</v>
      </c>
      <c r="I34" s="1666"/>
      <c r="J34" s="1666"/>
      <c r="K34" s="1655"/>
      <c r="L34" s="1655"/>
    </row>
    <row s="1666" customFormat="1" customHeight="1" ht="18.75">
      <c r="A35" s="1714"/>
      <c r="B35" s="1389"/>
      <c r="C35" s="1760" t="s">
        <v>390</v>
      </c>
      <c r="D35" s="2023" t="s">
        <v>1619</v>
      </c>
      <c r="E35" s="2284" t="s">
        <v>1592</v>
      </c>
      <c r="F35" s="2348"/>
      <c r="G35" s="2134" t="s">
        <v>1620</v>
      </c>
      <c r="H35" s="2348" t="s">
        <v>295</v>
      </c>
      <c r="I35" s="1666"/>
      <c r="J35" s="1666"/>
      <c r="K35" s="1655"/>
      <c r="L35" s="1655"/>
    </row>
    <row s="1666" customFormat="1" customHeight="1" ht="18.75">
      <c r="A36" s="1714"/>
      <c r="B36" s="1389"/>
      <c r="C36" s="1760" t="s">
        <v>390</v>
      </c>
      <c r="D36" s="2023" t="s">
        <v>1621</v>
      </c>
      <c r="E36" s="2284" t="s">
        <v>1592</v>
      </c>
      <c r="F36" s="2348"/>
      <c r="G36" s="2134" t="s">
        <v>1622</v>
      </c>
      <c r="H36" s="2348" t="s">
        <v>295</v>
      </c>
      <c r="I36" s="1666"/>
      <c r="J36" s="1666"/>
      <c r="K36" s="1655"/>
      <c r="L36" s="1655"/>
    </row>
    <row customHeight="1" ht="15">
      <c r="A37" s="1714" t="s">
        <v>109</v>
      </c>
      <c r="C37" s="76"/>
      <c r="D37" s="89"/>
      <c r="E37" s="182" t="s">
        <v>448</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85"/>
      <c r="G38" s="2285"/>
      <c r="H38" s="2285"/>
      <c r="I38" s="235"/>
    </row>
    <row customHeight="1" ht="26.25">
      <c r="A39" s="1714"/>
      <c r="C39" s="76"/>
      <c r="D39" s="127" t="s">
        <v>304</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284"/>
      <c r="G39" s="2284"/>
      <c r="H39" s="2284"/>
      <c r="I39" s="235"/>
    </row>
    <row customHeight="1" ht="14.25">
      <c r="A40" s="1714"/>
      <c r="C40" s="76"/>
      <c r="D40" s="127" t="s">
        <v>1469</v>
      </c>
      <c r="E40" s="185" t="s">
        <v>1593</v>
      </c>
      <c r="F40" s="177"/>
      <c r="G40" s="236" t="s">
        <v>1623</v>
      </c>
      <c r="H40" s="177" t="s">
        <v>295</v>
      </c>
      <c r="I40" s="1988" t="s">
        <v>1624</v>
      </c>
    </row>
    <row customHeight="1" ht="15">
      <c r="A41" s="1714" t="s">
        <v>89</v>
      </c>
      <c r="C41" s="76"/>
      <c r="D41" s="89"/>
      <c r="E41" s="183" t="s">
        <v>448</v>
      </c>
      <c r="F41" s="179"/>
      <c r="G41" s="179"/>
      <c r="H41" s="180"/>
      <c r="I41" s="1990"/>
    </row>
    <row customHeight="1" ht="24">
      <c r="A42" s="1714"/>
      <c r="C42" s="76"/>
      <c r="D42" s="127" t="s">
        <v>306</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284"/>
      <c r="G42" s="2284"/>
      <c r="H42" s="2284"/>
      <c r="I42" s="235"/>
    </row>
    <row customHeight="1" ht="14.25">
      <c r="A43" s="1714"/>
      <c r="C43" s="76"/>
      <c r="D43" s="127" t="s">
        <v>1625</v>
      </c>
      <c r="E43" s="185" t="s">
        <v>1594</v>
      </c>
      <c r="F43" s="177"/>
      <c r="G43" s="236" t="s">
        <v>1626</v>
      </c>
      <c r="H43" s="177" t="s">
        <v>295</v>
      </c>
      <c r="I43" s="1964" t="s">
        <v>1627</v>
      </c>
    </row>
    <row customHeight="1" ht="15">
      <c r="A44" s="1714" t="s">
        <v>90</v>
      </c>
      <c r="C44" s="76"/>
      <c r="D44" s="89"/>
      <c r="E44" s="183" t="s">
        <v>448</v>
      </c>
      <c r="F44" s="179"/>
      <c r="G44" s="179"/>
      <c r="H44" s="180"/>
      <c r="I44" s="1964"/>
    </row>
    <row customHeight="1" ht="26.25">
      <c r="A45" s="1714"/>
      <c r="C45" s="76"/>
      <c r="D45" s="127" t="s">
        <v>309</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284"/>
      <c r="G45" s="2284"/>
      <c r="H45" s="2284"/>
      <c r="I45" s="235"/>
    </row>
    <row customHeight="1" ht="14.25">
      <c r="A46" s="1714"/>
      <c r="C46" s="76"/>
      <c r="D46" s="127" t="s">
        <v>1628</v>
      </c>
      <c r="E46" s="185" t="s">
        <v>1595</v>
      </c>
      <c r="F46" s="177"/>
      <c r="G46" s="186" t="s">
        <v>1629</v>
      </c>
      <c r="H46" s="177" t="s">
        <v>295</v>
      </c>
      <c r="I46" s="1988" t="s">
        <v>1630</v>
      </c>
      <c r="L46" s="135" t="s">
        <v>1596</v>
      </c>
    </row>
    <row customHeight="1" ht="15">
      <c r="A47" s="1714" t="s">
        <v>110</v>
      </c>
      <c r="C47" s="76"/>
      <c r="D47" s="89"/>
      <c r="E47" s="183" t="s">
        <v>448</v>
      </c>
      <c r="F47" s="179"/>
      <c r="G47" s="179"/>
      <c r="H47" s="180"/>
      <c r="I47" s="1990"/>
    </row>
    <row s="1858" customFormat="1" customHeight="1" ht="3">
      <c r="A48" s="1714"/>
      <c r="K48" s="175"/>
      <c r="L48" s="175"/>
    </row>
    <row customHeight="1" ht="24.75">
      <c r="D49" s="1712" t="s">
        <v>504</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462168C5-AAED-3538-04ED-349774D63626}"/>
    <hyperlink ref="H23" r:id="rId3" xr:uid="{9A3BE692-10CC-D254-76AB-68AABE156DFC}"/>
    <hyperlink ref="H24" r:id="rId4" tooltip="https://portal.eias.ru/Portal/DownloadPage.aspx?type=12&amp;guid=952bb972-ca8e-488b-bd0f-6fcbb1118de8" xr:uid="{3D34F1C7-524C-49FA-C21F-87BB73463D7A}"/>
    <hyperlink ref="H26" r:id="rId5" tooltip="https://portal.eias.ru/Portal/DownloadPage.aspx?type=12&amp;guid=2543cbc4-1794-46c2-9b60-f8ddc324e6ee" xr:uid="{2D113645-875D-FDE2-D1D5-FD189BF55C6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8651E-B194-9BA8-4B63-A9AA82E85A91}"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390</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289</v>
      </c>
      <c r="E8" s="2029"/>
      <c r="F8" s="2029"/>
      <c r="G8" s="2029"/>
      <c r="H8" s="2156" t="s">
        <v>290</v>
      </c>
    </row>
    <row customHeight="1" ht="14.25">
      <c r="C9" s="368"/>
      <c r="D9" s="383" t="s">
        <v>87</v>
      </c>
      <c r="E9" s="88" t="s">
        <v>291</v>
      </c>
      <c r="F9" s="88" t="s">
        <v>292</v>
      </c>
      <c r="G9" s="88" t="s">
        <v>381</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88" t="s">
        <v>1631</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448</v>
      </c>
      <c r="F14" s="337"/>
      <c r="G14" s="180"/>
      <c r="H14" s="1990"/>
    </row>
    <row s="1666" customFormat="1" customHeight="1" ht="14.25">
      <c r="A15" s="331"/>
      <c r="B15" s="1161"/>
      <c r="C15" s="368"/>
      <c r="D15" s="393"/>
      <c r="E15" s="1708"/>
      <c r="F15" s="1709"/>
      <c r="G15" s="1710"/>
      <c r="H15" s="1711"/>
      <c r="J15" s="1655"/>
      <c r="K15" s="1655"/>
    </row>
    <row customHeight="1" ht="21.75">
      <c r="D16" s="1712" t="s">
        <v>504</v>
      </c>
      <c r="E16" s="2287" t="s">
        <v>1632</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38195-BAAE-ECD9-66E5-64B8700ECE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D1D33-88B3-401C-7BE1-08B63E4F3679}"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1633</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290</v>
      </c>
    </row>
    <row s="1666" customFormat="1" customHeight="1" ht="15">
      <c r="A10" s="758"/>
      <c r="C10" s="156"/>
      <c r="D10" s="708"/>
      <c r="E10" s="2290" t="s">
        <v>415</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416</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289</v>
      </c>
      <c r="E12" s="2293"/>
      <c r="F12" s="2293"/>
      <c r="G12" s="886"/>
      <c r="H12" s="886"/>
      <c r="I12" s="886"/>
      <c r="J12" s="886"/>
      <c r="K12" s="2018"/>
      <c r="U12" s="672"/>
    </row>
    <row customHeight="1" ht="33.75">
      <c r="C13" s="156"/>
      <c r="D13" s="803" t="s">
        <v>87</v>
      </c>
      <c r="E13" s="805" t="s">
        <v>291</v>
      </c>
      <c r="F13" s="805" t="s">
        <v>1634</v>
      </c>
      <c r="G13" s="806" t="s">
        <v>292</v>
      </c>
      <c r="H13" s="805" t="s">
        <v>381</v>
      </c>
      <c r="I13" s="806" t="s">
        <v>292</v>
      </c>
      <c r="J13" s="805" t="s">
        <v>381</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1635</v>
      </c>
      <c r="F15" s="519" t="s">
        <v>1636</v>
      </c>
      <c r="G15" s="675"/>
      <c r="H15" s="675"/>
      <c r="I15" s="675"/>
      <c r="J15" s="675"/>
      <c r="K15" s="270" t="s">
        <v>1637</v>
      </c>
    </row>
    <row customHeight="1" ht="22.5" hidden="1">
      <c r="A16" s="503"/>
      <c r="C16" s="524"/>
      <c r="D16" s="519">
        <v>2</v>
      </c>
      <c r="E16" s="260" t="s">
        <v>1638</v>
      </c>
      <c r="F16" s="519" t="s">
        <v>1639</v>
      </c>
      <c r="G16" s="675"/>
      <c r="H16" s="675"/>
      <c r="I16" s="675"/>
      <c r="J16" s="675"/>
      <c r="K16" s="270" t="s">
        <v>1640</v>
      </c>
    </row>
    <row customHeight="1" ht="123.75" hidden="1">
      <c r="A17" s="503"/>
      <c r="C17" s="524"/>
      <c r="D17" s="519">
        <v>3</v>
      </c>
      <c r="E17" s="260" t="s">
        <v>1641</v>
      </c>
      <c r="F17" s="519" t="s">
        <v>295</v>
      </c>
      <c r="G17" s="675"/>
      <c r="H17" s="675"/>
      <c r="I17" s="675"/>
      <c r="J17" s="675"/>
      <c r="K17" s="270" t="s">
        <v>1642</v>
      </c>
    </row>
    <row customHeight="1" ht="45">
      <c r="A18" s="503"/>
      <c r="C18" s="524"/>
      <c r="D18" s="519">
        <v>4</v>
      </c>
      <c r="E18" s="260" t="s">
        <v>1643</v>
      </c>
      <c r="F18" s="519" t="s">
        <v>295</v>
      </c>
      <c r="G18" s="807" t="s">
        <v>295</v>
      </c>
      <c r="H18" s="808" t="s">
        <v>295</v>
      </c>
      <c r="I18" s="519" t="s">
        <v>295</v>
      </c>
      <c r="J18" s="576" t="s">
        <v>295</v>
      </c>
      <c r="K18" s="270" t="s">
        <v>1644</v>
      </c>
    </row>
    <row customHeight="1" ht="33.75">
      <c r="A19" s="503"/>
      <c r="C19" s="524"/>
      <c r="D19" s="537" t="s">
        <v>1462</v>
      </c>
      <c r="E19" s="557" t="s">
        <v>1645</v>
      </c>
      <c r="F19" s="519" t="s">
        <v>1646</v>
      </c>
      <c r="G19" s="815"/>
      <c r="H19" s="86"/>
      <c r="I19" s="815"/>
      <c r="J19" s="816"/>
      <c r="K19" s="676"/>
    </row>
    <row customHeight="1" ht="33.75">
      <c r="A20" s="503"/>
      <c r="C20" s="524"/>
      <c r="D20" s="537" t="s">
        <v>1479</v>
      </c>
      <c r="E20" s="557" t="s">
        <v>1647</v>
      </c>
      <c r="F20" s="519" t="s">
        <v>1648</v>
      </c>
      <c r="G20" s="815"/>
      <c r="H20" s="86"/>
      <c r="I20" s="815"/>
      <c r="J20" s="86"/>
      <c r="K20" s="676"/>
    </row>
    <row customHeight="1" ht="45">
      <c r="A21" s="503"/>
      <c r="C21" s="524"/>
      <c r="D21" s="537" t="s">
        <v>1611</v>
      </c>
      <c r="E21" s="557" t="s">
        <v>1649</v>
      </c>
      <c r="F21" s="519" t="s">
        <v>1241</v>
      </c>
      <c r="G21" s="677"/>
      <c r="H21" s="86"/>
      <c r="I21" s="677"/>
      <c r="J21" s="86"/>
      <c r="K21" s="676"/>
    </row>
    <row customHeight="1" ht="67.5" hidden="1">
      <c r="A22" s="503"/>
      <c r="C22" s="524"/>
      <c r="D22" s="519">
        <v>5</v>
      </c>
      <c r="E22" s="260" t="s">
        <v>1650</v>
      </c>
      <c r="F22" s="519" t="s">
        <v>1651</v>
      </c>
      <c r="G22" s="678"/>
      <c r="H22" s="679"/>
      <c r="I22" s="678"/>
      <c r="J22" s="679"/>
      <c r="K22" s="270" t="s">
        <v>1652</v>
      </c>
    </row>
    <row customHeight="1" ht="33.75" hidden="1">
      <c r="C23" s="449"/>
      <c r="D23" s="519">
        <v>6</v>
      </c>
      <c r="E23" s="260" t="s">
        <v>1653</v>
      </c>
      <c r="F23" s="519" t="s">
        <v>1654</v>
      </c>
      <c r="G23" s="678"/>
      <c r="H23" s="678"/>
      <c r="I23" s="678"/>
      <c r="J23" s="678"/>
      <c r="K23" s="270" t="s">
        <v>1655</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3C97A-0E2B-2817-B842-138E6EF48991}"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290</v>
      </c>
    </row>
    <row s="1666" customFormat="1" customHeight="1" ht="15">
      <c r="A10" s="758"/>
      <c r="C10" s="156"/>
      <c r="D10" s="708"/>
      <c r="E10" s="2290" t="s">
        <v>415</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416</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289</v>
      </c>
      <c r="E12" s="2293"/>
      <c r="F12" s="2293"/>
      <c r="G12" s="886"/>
      <c r="H12" s="886"/>
      <c r="I12" s="1948"/>
      <c r="R12" s="672"/>
    </row>
    <row customHeight="1" ht="33.75">
      <c r="C13" s="156"/>
      <c r="D13" s="760" t="s">
        <v>87</v>
      </c>
      <c r="E13" s="759" t="s">
        <v>291</v>
      </c>
      <c r="F13" s="759" t="s">
        <v>1634</v>
      </c>
      <c r="G13" s="806" t="s">
        <v>292</v>
      </c>
      <c r="H13" s="753" t="s">
        <v>292</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1656</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3"/>
      <c r="C16" s="524"/>
      <c r="D16" s="519">
        <v>2</v>
      </c>
      <c r="E16" s="260" t="str">
        <f>TP_P_B</f>
        <v>Количество исполненных заявлений </v>
      </c>
      <c r="F16" s="519" t="s">
        <v>1656</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1656</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9" t="s">
        <v>295</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7" t="s">
        <v>1657</v>
      </c>
      <c r="E20" s="685"/>
      <c r="F20" s="507"/>
      <c r="G20" s="507"/>
      <c r="H20" s="507"/>
      <c r="I20" s="1793"/>
    </row>
    <row customHeight="1" ht="27.75">
      <c r="C21" s="449"/>
      <c r="D21" s="537" t="s">
        <v>304</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3"/>
      <c r="C22" s="503"/>
      <c r="D22" s="335"/>
      <c r="E22" s="578" t="s">
        <v>1658</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9A323-91CD-9224-2C8A-F20E539646AB}"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1659</v>
      </c>
      <c r="F3" s="688" t="s">
        <v>295</v>
      </c>
      <c r="G3" s="683"/>
      <c r="H3" s="399"/>
      <c r="I3" s="683"/>
      <c r="J3" s="399"/>
      <c r="K3" s="270" t="s">
        <v>1660</v>
      </c>
    </row>
    <row customHeight="1" ht="15" hidden="1">
      <c r="A4" s="503"/>
      <c r="B4" s="2295"/>
      <c r="C4" s="2296"/>
      <c r="D4" s="686" t="str">
        <f>B3&amp;".2"</f>
        <v>.2</v>
      </c>
      <c r="E4" s="687" t="s">
        <v>1661</v>
      </c>
      <c r="F4" s="688" t="s">
        <v>295</v>
      </c>
      <c r="G4" s="1768" t="s">
        <v>24</v>
      </c>
      <c r="H4" s="399"/>
      <c r="I4" s="1768" t="s">
        <v>24</v>
      </c>
      <c r="J4" s="399"/>
      <c r="K4" s="270" t="s">
        <v>1662</v>
      </c>
    </row>
    <row s="1389" customFormat="1" customHeight="1" ht="15" hidden="1">
      <c r="C5" s="669"/>
      <c r="U5" s="418"/>
    </row>
    <row customHeight="1" ht="22.5" hidden="1">
      <c r="A6" s="503"/>
      <c r="B6" s="2295"/>
      <c r="C6" s="2296"/>
      <c r="D6" s="686" t="str">
        <f>B6&amp;".1"</f>
        <v>.1</v>
      </c>
      <c r="E6" s="687" t="s">
        <v>1663</v>
      </c>
      <c r="F6" s="688" t="s">
        <v>295</v>
      </c>
      <c r="G6" s="683"/>
      <c r="H6" s="399"/>
      <c r="I6" s="683"/>
      <c r="J6" s="399"/>
      <c r="K6" s="270" t="s">
        <v>1664</v>
      </c>
    </row>
    <row customHeight="1" ht="15" hidden="1">
      <c r="A7" s="503"/>
      <c r="B7" s="2295"/>
      <c r="C7" s="2296"/>
      <c r="D7" s="686" t="str">
        <f>B6&amp;".2"</f>
        <v>.2</v>
      </c>
      <c r="E7" s="687" t="s">
        <v>1661</v>
      </c>
      <c r="F7" s="688" t="s">
        <v>295</v>
      </c>
      <c r="G7" s="1768" t="s">
        <v>24</v>
      </c>
      <c r="H7" s="399"/>
      <c r="I7" s="1768" t="s">
        <v>24</v>
      </c>
      <c r="J7" s="399"/>
      <c r="K7" s="270" t="s">
        <v>1662</v>
      </c>
    </row>
    <row s="1389" customFormat="1" customHeight="1" ht="15" hidden="1">
      <c r="C8" s="669"/>
      <c r="U8" s="418"/>
    </row>
    <row customHeight="1" ht="22.5" hidden="1">
      <c r="A9" s="503"/>
      <c r="B9" s="2295"/>
      <c r="C9" s="2296"/>
      <c r="D9" s="686" t="str">
        <f>B9&amp;".1"</f>
        <v>.1</v>
      </c>
      <c r="E9" s="687" t="s">
        <v>1665</v>
      </c>
      <c r="F9" s="688" t="s">
        <v>295</v>
      </c>
      <c r="G9" s="694" t="s">
        <v>24</v>
      </c>
      <c r="H9" s="399" t="s">
        <v>24</v>
      </c>
      <c r="I9" s="694" t="s">
        <v>24</v>
      </c>
      <c r="J9" s="399" t="s">
        <v>24</v>
      </c>
      <c r="K9" s="270"/>
    </row>
    <row customHeight="1" ht="15" hidden="1">
      <c r="A10" s="503"/>
      <c r="B10" s="2295"/>
      <c r="C10" s="2296"/>
      <c r="D10" s="686" t="str">
        <f>B9&amp;".2"</f>
        <v>.2</v>
      </c>
      <c r="E10" s="687" t="s">
        <v>1666</v>
      </c>
      <c r="F10" s="688" t="s">
        <v>295</v>
      </c>
      <c r="G10" s="1762" t="s">
        <v>24</v>
      </c>
      <c r="H10" s="399" t="s">
        <v>24</v>
      </c>
      <c r="I10" s="1762" t="s">
        <v>24</v>
      </c>
      <c r="J10" s="399" t="s">
        <v>24</v>
      </c>
      <c r="K10" s="270" t="s">
        <v>1667</v>
      </c>
    </row>
    <row customHeight="1" ht="15" hidden="1">
      <c r="A11" s="503"/>
      <c r="B11" s="2295"/>
      <c r="C11" s="2296"/>
      <c r="D11" s="686" t="str">
        <f>B9&amp;".3"</f>
        <v>.3</v>
      </c>
      <c r="E11" s="687" t="s">
        <v>1668</v>
      </c>
      <c r="F11" s="688" t="s">
        <v>295</v>
      </c>
      <c r="G11" s="1762" t="s">
        <v>24</v>
      </c>
      <c r="H11" s="399" t="s">
        <v>24</v>
      </c>
      <c r="I11" s="1762" t="s">
        <v>24</v>
      </c>
      <c r="J11" s="399" t="s">
        <v>24</v>
      </c>
      <c r="K11" s="270" t="s">
        <v>1669</v>
      </c>
    </row>
    <row s="1389" customFormat="1" customHeight="1" ht="15" hidden="1">
      <c r="C12" s="669"/>
      <c r="U12" s="418"/>
    </row>
    <row customHeight="1" ht="33.75" hidden="1">
      <c r="A13" s="503"/>
      <c r="B13" s="2295"/>
      <c r="C13" s="2296"/>
      <c r="D13" s="686" t="str">
        <f>B13&amp;".1"</f>
        <v>.1</v>
      </c>
      <c r="E13" s="687" t="s">
        <v>1670</v>
      </c>
      <c r="F13" s="688" t="s">
        <v>295</v>
      </c>
      <c r="G13" s="694" t="s">
        <v>24</v>
      </c>
      <c r="H13" s="399" t="s">
        <v>24</v>
      </c>
      <c r="I13" s="694" t="s">
        <v>24</v>
      </c>
      <c r="J13" s="399" t="s">
        <v>24</v>
      </c>
      <c r="K13" s="270" t="s">
        <v>1671</v>
      </c>
    </row>
    <row customHeight="1" ht="15" hidden="1">
      <c r="B14" s="2295"/>
      <c r="C14" s="2296"/>
      <c r="D14" s="686" t="str">
        <f>B13&amp;".2"</f>
        <v>.2</v>
      </c>
      <c r="E14" s="687" t="s">
        <v>1672</v>
      </c>
      <c r="F14" s="688" t="s">
        <v>295</v>
      </c>
      <c r="G14" s="1762" t="s">
        <v>24</v>
      </c>
      <c r="H14" s="399" t="s">
        <v>24</v>
      </c>
      <c r="I14" s="1762" t="s">
        <v>24</v>
      </c>
      <c r="J14" s="399" t="s">
        <v>24</v>
      </c>
      <c r="K14" s="270" t="s">
        <v>1673</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1674</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290</v>
      </c>
    </row>
    <row s="1666" customFormat="1" customHeight="1" ht="15">
      <c r="A27" s="758"/>
      <c r="C27" s="156"/>
      <c r="D27" s="708"/>
      <c r="E27" s="2290" t="s">
        <v>415</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416</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289</v>
      </c>
      <c r="E29" s="2293"/>
      <c r="F29" s="2293"/>
      <c r="G29" s="886"/>
      <c r="H29" s="886"/>
      <c r="I29" s="886"/>
      <c r="J29" s="887"/>
      <c r="K29" s="2014"/>
      <c r="U29" s="672"/>
    </row>
    <row customHeight="1" ht="33.75">
      <c r="C30" s="156"/>
      <c r="D30" s="760" t="s">
        <v>87</v>
      </c>
      <c r="E30" s="759" t="s">
        <v>291</v>
      </c>
      <c r="F30" s="759" t="s">
        <v>1634</v>
      </c>
      <c r="G30" s="806" t="s">
        <v>292</v>
      </c>
      <c r="H30" s="805" t="s">
        <v>381</v>
      </c>
      <c r="I30" s="681" t="s">
        <v>292</v>
      </c>
      <c r="J30" s="463" t="s">
        <v>381</v>
      </c>
      <c r="K30" s="2020"/>
    </row>
    <row customHeight="1" ht="15" hidden="1">
      <c r="C31" s="156"/>
      <c r="D31" s="591"/>
      <c r="E31" s="591"/>
      <c r="F31" s="591"/>
      <c r="G31" s="656"/>
      <c r="H31" s="656"/>
      <c r="I31" s="656"/>
      <c r="J31" s="656"/>
      <c r="K31" s="270"/>
    </row>
    <row customHeight="1" ht="22.5">
      <c r="A32" s="503"/>
      <c r="B32" s="503" t="s">
        <v>1675</v>
      </c>
      <c r="C32" s="524"/>
      <c r="D32" s="689">
        <v>1</v>
      </c>
      <c r="E32" s="690" t="s">
        <v>1676</v>
      </c>
      <c r="F32" s="688" t="s">
        <v>295</v>
      </c>
      <c r="G32" s="811" t="s">
        <v>295</v>
      </c>
      <c r="H32" s="811" t="s">
        <v>295</v>
      </c>
      <c r="I32" s="688" t="s">
        <v>295</v>
      </c>
      <c r="J32" s="688" t="s">
        <v>295</v>
      </c>
      <c r="K32" s="270"/>
    </row>
    <row customHeight="1" ht="11.25">
      <c r="A33" s="503"/>
      <c r="C33" s="503"/>
      <c r="D33" s="335"/>
      <c r="E33" s="578" t="s">
        <v>1569</v>
      </c>
      <c r="F33" s="570"/>
      <c r="G33" s="570"/>
      <c r="H33" s="570"/>
      <c r="I33" s="570"/>
      <c r="J33" s="570"/>
      <c r="K33" s="571"/>
      <c r="U33" s="503"/>
    </row>
    <row customHeight="1" ht="22.5">
      <c r="A34" s="503"/>
      <c r="B34" s="579" t="s">
        <v>447</v>
      </c>
      <c r="C34" s="524"/>
      <c r="D34" s="689">
        <v>2</v>
      </c>
      <c r="E34" s="690" t="s">
        <v>1677</v>
      </c>
      <c r="F34" s="818" t="s">
        <v>295</v>
      </c>
      <c r="G34" s="818" t="s">
        <v>295</v>
      </c>
      <c r="H34" s="818" t="s">
        <v>295</v>
      </c>
      <c r="I34" s="688"/>
      <c r="J34" s="688"/>
      <c r="K34" s="270"/>
    </row>
    <row customHeight="1" ht="11.25">
      <c r="A35" s="503"/>
      <c r="C35" s="503"/>
      <c r="D35" s="335"/>
      <c r="E35" s="578" t="s">
        <v>1678</v>
      </c>
      <c r="F35" s="570"/>
      <c r="G35" s="691"/>
      <c r="H35" s="570"/>
      <c r="I35" s="691"/>
      <c r="J35" s="570"/>
      <c r="K35" s="571"/>
      <c r="U35" s="503"/>
    </row>
    <row customHeight="1" ht="67.5">
      <c r="A36" s="503"/>
      <c r="B36" s="503" t="s">
        <v>1679</v>
      </c>
      <c r="C36" s="524"/>
      <c r="D36" s="689">
        <v>3</v>
      </c>
      <c r="E36" s="690" t="s">
        <v>1680</v>
      </c>
      <c r="F36" s="692" t="s">
        <v>295</v>
      </c>
      <c r="G36" s="812" t="s">
        <v>1681</v>
      </c>
      <c r="H36" s="811" t="s">
        <v>295</v>
      </c>
      <c r="I36" s="522" t="s">
        <v>1681</v>
      </c>
      <c r="J36" s="688" t="s">
        <v>295</v>
      </c>
      <c r="K36" s="270" t="s">
        <v>1682</v>
      </c>
    </row>
    <row customHeight="1" ht="11.25">
      <c r="A37" s="503"/>
      <c r="C37" s="503"/>
      <c r="D37" s="335"/>
      <c r="E37" s="578" t="s">
        <v>1683</v>
      </c>
      <c r="F37" s="570"/>
      <c r="G37" s="691"/>
      <c r="H37" s="691"/>
      <c r="I37" s="691"/>
      <c r="J37" s="691"/>
      <c r="K37" s="571"/>
      <c r="U37" s="503"/>
    </row>
    <row customHeight="1" ht="67.5">
      <c r="A38" s="503"/>
      <c r="B38" s="503" t="s">
        <v>1684</v>
      </c>
      <c r="C38" s="524"/>
      <c r="D38" s="689">
        <v>4</v>
      </c>
      <c r="E38" s="690" t="s">
        <v>1685</v>
      </c>
      <c r="F38" s="692" t="s">
        <v>295</v>
      </c>
      <c r="G38" s="812" t="s">
        <v>1681</v>
      </c>
      <c r="H38" s="813" t="s">
        <v>295</v>
      </c>
      <c r="I38" s="522" t="s">
        <v>1681</v>
      </c>
      <c r="J38" s="519" t="s">
        <v>295</v>
      </c>
      <c r="K38" s="676" t="s">
        <v>1686</v>
      </c>
    </row>
    <row customHeight="1" ht="11.25">
      <c r="A39" s="503"/>
      <c r="C39" s="503"/>
      <c r="D39" s="335"/>
      <c r="E39" s="578" t="s">
        <v>1687</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FED17-1527-AE35-C6C5-4F9221756BBB}"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295</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295</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45372.43078703704</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14/3</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289</v>
      </c>
      <c r="E13" s="2029"/>
      <c r="F13" s="2029"/>
      <c r="G13" s="2029"/>
      <c r="H13" s="2029"/>
      <c r="I13" s="2029"/>
      <c r="J13" s="2029"/>
      <c r="K13" s="2029"/>
      <c r="L13" s="2156" t="s">
        <v>290</v>
      </c>
    </row>
    <row customHeight="1" ht="21">
      <c r="C14" s="368"/>
      <c r="D14" s="2192" t="s">
        <v>87</v>
      </c>
      <c r="E14" s="2045" t="s">
        <v>121</v>
      </c>
      <c r="F14" s="2045" t="s">
        <v>122</v>
      </c>
      <c r="G14" s="2299" t="s">
        <v>1688</v>
      </c>
      <c r="H14" s="2300"/>
      <c r="I14" s="2301"/>
      <c r="J14" s="2045" t="s">
        <v>292</v>
      </c>
      <c r="K14" s="2045" t="s">
        <v>381</v>
      </c>
      <c r="L14" s="2156"/>
    </row>
    <row customHeight="1" ht="21">
      <c r="C15" s="368"/>
      <c r="D15" s="2194"/>
      <c r="E15" s="2046"/>
      <c r="F15" s="2046"/>
      <c r="G15" s="2039" t="s">
        <v>1547</v>
      </c>
      <c r="H15" s="2041"/>
      <c r="I15" s="88" t="s">
        <v>1689</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295</v>
      </c>
      <c r="K17" s="2286"/>
      <c r="L17" s="1801"/>
      <c r="M17" s="322"/>
    </row>
    <row customHeight="1" ht="56.25" hidden="1">
      <c r="A18" s="1814" t="s">
        <v>153</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295</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1690</v>
      </c>
      <c r="C19" s="2297"/>
      <c r="D19" s="2023"/>
      <c r="E19" s="2127"/>
      <c r="F19" s="2127"/>
      <c r="G19" s="397"/>
      <c r="H19" s="392" t="s">
        <v>1568</v>
      </c>
      <c r="I19" s="337"/>
      <c r="J19" s="398"/>
      <c r="K19" s="180"/>
      <c r="L19" s="1989"/>
      <c r="M19" s="322"/>
    </row>
    <row s="1666" customFormat="1" customHeight="1" ht="26.25" hidden="1">
      <c r="A20" s="1814" t="s">
        <v>159</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295</v>
      </c>
      <c r="L20" s="1989"/>
      <c r="M20" s="322"/>
      <c r="N20" s="1655"/>
      <c r="O20" s="1655"/>
    </row>
    <row s="1666" customFormat="1" customHeight="1" ht="18.75" hidden="1">
      <c r="A21" s="1814"/>
      <c r="B21" s="361" t="s">
        <v>1690</v>
      </c>
      <c r="C21" s="2297"/>
      <c r="D21" s="2023"/>
      <c r="E21" s="2127"/>
      <c r="F21" s="2127"/>
      <c r="G21" s="397"/>
      <c r="H21" s="392" t="s">
        <v>1568</v>
      </c>
      <c r="I21" s="337"/>
      <c r="J21" s="398"/>
      <c r="K21" s="180"/>
      <c r="L21" s="1989"/>
      <c r="M21" s="322"/>
      <c r="N21" s="1655"/>
      <c r="O21" s="1655"/>
    </row>
    <row s="1666" customFormat="1" customHeight="1" ht="18.75" hidden="1">
      <c r="A22" s="1814" t="s">
        <v>165</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295</v>
      </c>
      <c r="L22" s="1989"/>
      <c r="M22" s="322"/>
      <c r="N22" s="1655"/>
      <c r="O22" s="1655"/>
    </row>
    <row s="1666" customFormat="1" customHeight="1" ht="18.75" hidden="1">
      <c r="A23" s="1814"/>
      <c r="B23" s="361" t="s">
        <v>1690</v>
      </c>
      <c r="C23" s="2297"/>
      <c r="D23" s="2023"/>
      <c r="E23" s="2127"/>
      <c r="F23" s="2127"/>
      <c r="G23" s="397"/>
      <c r="H23" s="392" t="s">
        <v>1568</v>
      </c>
      <c r="I23" s="337"/>
      <c r="J23" s="398"/>
      <c r="K23" s="180"/>
      <c r="L23" s="1989"/>
      <c r="M23" s="322"/>
      <c r="N23" s="1655"/>
      <c r="O23" s="1655"/>
    </row>
    <row s="1666" customFormat="1" customHeight="1" ht="41.25" hidden="1">
      <c r="A24" s="1814" t="s">
        <v>171</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295</v>
      </c>
      <c r="L24" s="1989"/>
      <c r="M24" s="322"/>
      <c r="N24" s="1655"/>
      <c r="O24" s="1655"/>
    </row>
    <row s="1666" customFormat="1" customHeight="1" ht="18.75" hidden="1">
      <c r="A25" s="1814"/>
      <c r="B25" s="361" t="s">
        <v>1690</v>
      </c>
      <c r="C25" s="2297"/>
      <c r="D25" s="2023"/>
      <c r="E25" s="2127"/>
      <c r="F25" s="2127"/>
      <c r="G25" s="397"/>
      <c r="H25" s="392" t="s">
        <v>1568</v>
      </c>
      <c r="I25" s="337"/>
      <c r="J25" s="398"/>
      <c r="K25" s="180"/>
      <c r="L25" s="1989"/>
      <c r="M25" s="322"/>
      <c r="N25" s="1655"/>
      <c r="O25" s="1655"/>
    </row>
    <row s="1666" customFormat="1" customHeight="1" ht="18.75" hidden="1">
      <c r="A26" s="1814" t="s">
        <v>177</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295</v>
      </c>
      <c r="L26" s="1989"/>
      <c r="M26" s="322"/>
      <c r="N26" s="1655"/>
      <c r="O26" s="1655"/>
    </row>
    <row s="1666" customFormat="1" customHeight="1" ht="18.75" hidden="1">
      <c r="A27" s="1814"/>
      <c r="B27" s="361" t="s">
        <v>1690</v>
      </c>
      <c r="C27" s="2297"/>
      <c r="D27" s="2023"/>
      <c r="E27" s="2127"/>
      <c r="F27" s="2127"/>
      <c r="G27" s="397"/>
      <c r="H27" s="392" t="s">
        <v>1568</v>
      </c>
      <c r="I27" s="337"/>
      <c r="J27" s="398"/>
      <c r="K27" s="180"/>
      <c r="L27" s="1989"/>
      <c r="M27" s="322"/>
      <c r="N27" s="1655"/>
      <c r="O27" s="1655"/>
    </row>
    <row s="1666" customFormat="1" customHeight="1" ht="18.75" hidden="1">
      <c r="A28" s="1814" t="s">
        <v>183</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295</v>
      </c>
      <c r="L28" s="1989"/>
      <c r="M28" s="322"/>
      <c r="N28" s="1655"/>
      <c r="O28" s="1655"/>
    </row>
    <row s="1666" customFormat="1" customHeight="1" ht="18.75" hidden="1">
      <c r="A29" s="1814"/>
      <c r="B29" s="361" t="s">
        <v>1690</v>
      </c>
      <c r="C29" s="2297"/>
      <c r="D29" s="2023"/>
      <c r="E29" s="2127"/>
      <c r="F29" s="2127"/>
      <c r="G29" s="397"/>
      <c r="H29" s="392" t="s">
        <v>1568</v>
      </c>
      <c r="I29" s="337"/>
      <c r="J29" s="398"/>
      <c r="K29" s="180"/>
      <c r="L29" s="1989"/>
      <c r="M29" s="322"/>
      <c r="N29" s="1655"/>
      <c r="O29" s="1655"/>
    </row>
    <row s="1666" customFormat="1" customHeight="1" ht="18.75" hidden="1">
      <c r="A30" s="1814" t="s">
        <v>189</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295</v>
      </c>
      <c r="L30" s="1989"/>
      <c r="M30" s="322"/>
      <c r="N30" s="1655"/>
      <c r="O30" s="1655"/>
    </row>
    <row s="1666" customFormat="1" customHeight="1" ht="18.75" hidden="1">
      <c r="A31" s="1814"/>
      <c r="B31" s="361" t="s">
        <v>1690</v>
      </c>
      <c r="C31" s="2297"/>
      <c r="D31" s="2023"/>
      <c r="E31" s="2127"/>
      <c r="F31" s="2127"/>
      <c r="G31" s="397"/>
      <c r="H31" s="392" t="s">
        <v>1568</v>
      </c>
      <c r="I31" s="337"/>
      <c r="J31" s="398"/>
      <c r="K31" s="180"/>
      <c r="L31" s="1989"/>
      <c r="M31" s="322"/>
      <c r="N31" s="1655"/>
      <c r="O31" s="1655"/>
    </row>
    <row s="1666" customFormat="1" customHeight="1" ht="18.75" hidden="1">
      <c r="A32" s="1814" t="s">
        <v>195</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295</v>
      </c>
      <c r="L32" s="1989"/>
      <c r="M32" s="322"/>
      <c r="N32" s="1655"/>
      <c r="O32" s="1655"/>
    </row>
    <row s="1666" customFormat="1" customHeight="1" ht="18.75" hidden="1">
      <c r="A33" s="1814"/>
      <c r="B33" s="361" t="s">
        <v>1690</v>
      </c>
      <c r="C33" s="2297"/>
      <c r="D33" s="2023"/>
      <c r="E33" s="2127"/>
      <c r="F33" s="2127"/>
      <c r="G33" s="397"/>
      <c r="H33" s="392" t="s">
        <v>1568</v>
      </c>
      <c r="I33" s="337"/>
      <c r="J33" s="398"/>
      <c r="K33" s="180"/>
      <c r="L33" s="1989"/>
      <c r="M33" s="322"/>
      <c r="N33" s="1655"/>
      <c r="O33" s="1655"/>
    </row>
    <row s="1666" customFormat="1" customHeight="1" ht="18.75" hidden="1">
      <c r="A34" s="1814" t="s">
        <v>209</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295</v>
      </c>
      <c r="L34" s="1989"/>
      <c r="M34" s="322"/>
      <c r="N34" s="1655"/>
      <c r="O34" s="1655"/>
    </row>
    <row s="1666" customFormat="1" customHeight="1" ht="18.75" hidden="1">
      <c r="A35" s="1814"/>
      <c r="B35" s="361" t="s">
        <v>1690</v>
      </c>
      <c r="C35" s="2297"/>
      <c r="D35" s="2023"/>
      <c r="E35" s="2127"/>
      <c r="F35" s="2127"/>
      <c r="G35" s="397"/>
      <c r="H35" s="392" t="s">
        <v>1568</v>
      </c>
      <c r="I35" s="337"/>
      <c r="J35" s="398"/>
      <c r="K35" s="180"/>
      <c r="L35" s="1989"/>
      <c r="M35" s="322"/>
      <c r="N35" s="1655"/>
      <c r="O35" s="1655"/>
    </row>
    <row s="1666" customFormat="1" customHeight="1" ht="18.75" hidden="1">
      <c r="A36" s="1814" t="s">
        <v>214</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295</v>
      </c>
      <c r="L36" s="1989"/>
      <c r="M36" s="322"/>
      <c r="N36" s="1655"/>
      <c r="O36" s="1655"/>
    </row>
    <row s="1666" customFormat="1" customHeight="1" ht="18.75" hidden="1">
      <c r="A37" s="1814"/>
      <c r="B37" s="361" t="s">
        <v>1690</v>
      </c>
      <c r="C37" s="2297"/>
      <c r="D37" s="2023"/>
      <c r="E37" s="2127"/>
      <c r="F37" s="2127"/>
      <c r="G37" s="397"/>
      <c r="H37" s="392" t="s">
        <v>1568</v>
      </c>
      <c r="I37" s="337"/>
      <c r="J37" s="398"/>
      <c r="K37" s="180"/>
      <c r="L37" s="1989"/>
      <c r="M37" s="322"/>
      <c r="N37" s="1655"/>
      <c r="O37" s="1655"/>
    </row>
    <row s="1666" customFormat="1" customHeight="1" ht="18.75" hidden="1">
      <c r="A38" s="1814" t="s">
        <v>219</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295</v>
      </c>
      <c r="L38" s="1989"/>
      <c r="M38" s="322"/>
      <c r="N38" s="1655"/>
      <c r="O38" s="1655"/>
    </row>
    <row s="1666" customFormat="1" customHeight="1" ht="18.75" hidden="1">
      <c r="A39" s="1814"/>
      <c r="B39" s="361" t="s">
        <v>1690</v>
      </c>
      <c r="C39" s="2297"/>
      <c r="D39" s="2023"/>
      <c r="E39" s="2127"/>
      <c r="F39" s="2127"/>
      <c r="G39" s="397"/>
      <c r="H39" s="392" t="s">
        <v>1568</v>
      </c>
      <c r="I39" s="337"/>
      <c r="J39" s="398"/>
      <c r="K39" s="180"/>
      <c r="L39" s="1989"/>
      <c r="M39" s="322"/>
      <c r="N39" s="1655"/>
      <c r="O39" s="1655"/>
    </row>
    <row s="1666" customFormat="1" customHeight="1" ht="18.75" hidden="1">
      <c r="A40" s="1814" t="s">
        <v>224</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295</v>
      </c>
      <c r="L40" s="1989"/>
      <c r="M40" s="322"/>
      <c r="N40" s="1655"/>
      <c r="O40" s="1655"/>
    </row>
    <row s="1666" customFormat="1" customHeight="1" ht="18.75" hidden="1">
      <c r="A41" s="1814"/>
      <c r="B41" s="361" t="s">
        <v>1690</v>
      </c>
      <c r="C41" s="2297"/>
      <c r="D41" s="2023"/>
      <c r="E41" s="2127"/>
      <c r="F41" s="2127"/>
      <c r="G41" s="397"/>
      <c r="H41" s="392" t="s">
        <v>1568</v>
      </c>
      <c r="I41" s="337"/>
      <c r="J41" s="398"/>
      <c r="K41" s="180"/>
      <c r="L41" s="1989"/>
      <c r="M41" s="322"/>
      <c r="N41" s="1655"/>
      <c r="O41" s="1655"/>
    </row>
    <row s="1666" customFormat="1" customHeight="1" ht="18.75" hidden="1">
      <c r="A42" s="1814" t="s">
        <v>229</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295</v>
      </c>
      <c r="L42" s="1989"/>
      <c r="M42" s="322"/>
      <c r="N42" s="1655"/>
      <c r="O42" s="1655"/>
    </row>
    <row s="1666" customFormat="1" customHeight="1" ht="18.75" hidden="1">
      <c r="A43" s="1814"/>
      <c r="B43" s="361" t="s">
        <v>1690</v>
      </c>
      <c r="C43" s="2297"/>
      <c r="D43" s="2023"/>
      <c r="E43" s="2127"/>
      <c r="F43" s="2127"/>
      <c r="G43" s="397"/>
      <c r="H43" s="392" t="s">
        <v>1568</v>
      </c>
      <c r="I43" s="337"/>
      <c r="J43" s="398"/>
      <c r="K43" s="180"/>
      <c r="L43" s="1989"/>
      <c r="M43" s="322"/>
      <c r="N43" s="1655"/>
      <c r="O43" s="1655"/>
    </row>
    <row s="1666" customFormat="1" customHeight="1" ht="18.75" hidden="1">
      <c r="A44" s="1814" t="s">
        <v>234</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295</v>
      </c>
      <c r="L44" s="1989"/>
      <c r="M44" s="322"/>
      <c r="N44" s="1655"/>
      <c r="O44" s="1655"/>
    </row>
    <row s="1666" customFormat="1" customHeight="1" ht="18.75" hidden="1">
      <c r="A45" s="1814"/>
      <c r="B45" s="361" t="s">
        <v>1690</v>
      </c>
      <c r="C45" s="2297"/>
      <c r="D45" s="2023"/>
      <c r="E45" s="2127"/>
      <c r="F45" s="2127"/>
      <c r="G45" s="397"/>
      <c r="H45" s="392" t="s">
        <v>1568</v>
      </c>
      <c r="I45" s="337"/>
      <c r="J45" s="398"/>
      <c r="K45" s="180"/>
      <c r="L45" s="1989"/>
      <c r="M45" s="322"/>
      <c r="N45" s="1655"/>
      <c r="O45" s="1655"/>
    </row>
    <row s="1666" customFormat="1" customHeight="1" ht="18.75" hidden="1">
      <c r="A46" s="1814" t="s">
        <v>239</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295</v>
      </c>
      <c r="L46" s="1989"/>
      <c r="M46" s="322"/>
      <c r="N46" s="1655"/>
      <c r="O46" s="1655"/>
    </row>
    <row s="1666" customFormat="1" customHeight="1" ht="18.75" hidden="1">
      <c r="A47" s="1814"/>
      <c r="B47" s="361" t="s">
        <v>1690</v>
      </c>
      <c r="C47" s="2297"/>
      <c r="D47" s="2023"/>
      <c r="E47" s="2127"/>
      <c r="F47" s="2127"/>
      <c r="G47" s="397"/>
      <c r="H47" s="392" t="s">
        <v>1568</v>
      </c>
      <c r="I47" s="337"/>
      <c r="J47" s="398"/>
      <c r="K47" s="180"/>
      <c r="L47" s="1989"/>
      <c r="M47" s="322"/>
      <c r="N47" s="1655"/>
      <c r="O47" s="1655"/>
    </row>
    <row s="1666" customFormat="1" customHeight="1" ht="18.75" hidden="1">
      <c r="A48" s="1814" t="s">
        <v>244</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295</v>
      </c>
      <c r="L48" s="1989"/>
      <c r="M48" s="322"/>
      <c r="N48" s="1655"/>
      <c r="O48" s="1655"/>
    </row>
    <row s="1666" customFormat="1" customHeight="1" ht="18.75" hidden="1">
      <c r="A49" s="1814"/>
      <c r="B49" s="361" t="s">
        <v>1690</v>
      </c>
      <c r="C49" s="2297"/>
      <c r="D49" s="2023"/>
      <c r="E49" s="2127"/>
      <c r="F49" s="2127"/>
      <c r="G49" s="397"/>
      <c r="H49" s="392" t="s">
        <v>1568</v>
      </c>
      <c r="I49" s="337"/>
      <c r="J49" s="398"/>
      <c r="K49" s="180"/>
      <c r="L49" s="1989"/>
      <c r="M49" s="322"/>
      <c r="N49" s="1655"/>
      <c r="O49" s="1655"/>
    </row>
    <row s="1666" customFormat="1" customHeight="1" ht="18.75" hidden="1">
      <c r="A50" s="1814" t="s">
        <v>249</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295</v>
      </c>
      <c r="L50" s="1989"/>
      <c r="M50" s="322"/>
      <c r="N50" s="1655"/>
      <c r="O50" s="1655"/>
    </row>
    <row s="1666" customFormat="1" customHeight="1" ht="18.75" hidden="1">
      <c r="A51" s="1814"/>
      <c r="B51" s="361" t="s">
        <v>1690</v>
      </c>
      <c r="C51" s="2297"/>
      <c r="D51" s="2023"/>
      <c r="E51" s="2127"/>
      <c r="F51" s="2127"/>
      <c r="G51" s="397"/>
      <c r="H51" s="392" t="s">
        <v>1568</v>
      </c>
      <c r="I51" s="337"/>
      <c r="J51" s="398"/>
      <c r="K51" s="180"/>
      <c r="L51" s="1989"/>
      <c r="M51" s="322"/>
      <c r="N51" s="1655"/>
      <c r="O51" s="1655"/>
    </row>
    <row s="1666" customFormat="1" customHeight="1" ht="18.75" hidden="1">
      <c r="A52" s="1814" t="s">
        <v>254</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295</v>
      </c>
      <c r="L52" s="1989"/>
      <c r="M52" s="322"/>
      <c r="N52" s="1655"/>
      <c r="O52" s="1655"/>
    </row>
    <row s="1666" customFormat="1" customHeight="1" ht="18.75" hidden="1">
      <c r="A53" s="1814"/>
      <c r="B53" s="361" t="s">
        <v>1690</v>
      </c>
      <c r="C53" s="2297"/>
      <c r="D53" s="2023"/>
      <c r="E53" s="2127"/>
      <c r="F53" s="2127"/>
      <c r="G53" s="397"/>
      <c r="H53" s="392" t="s">
        <v>1568</v>
      </c>
      <c r="I53" s="337"/>
      <c r="J53" s="398"/>
      <c r="K53" s="180"/>
      <c r="L53" s="1989"/>
      <c r="M53" s="322"/>
      <c r="N53" s="1655"/>
      <c r="O53" s="1655"/>
    </row>
    <row s="1666" customFormat="1" customHeight="1" ht="18.75" hidden="1">
      <c r="A54" s="1814" t="s">
        <v>261</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Подключение (технологическое присоединение) к централизованной системе водоотведения</v>
      </c>
      <c r="G54" s="1800"/>
      <c r="H54" s="1769"/>
      <c r="I54" s="1807"/>
      <c r="J54" s="1806"/>
      <c r="K54" s="1799" t="s">
        <v>295</v>
      </c>
      <c r="L54" s="1989"/>
      <c r="M54" s="322"/>
      <c r="N54" s="1655"/>
      <c r="O54" s="1655"/>
    </row>
    <row s="1666" customFormat="1" customHeight="1" ht="18.75" hidden="1">
      <c r="A55" s="1814"/>
      <c r="B55" s="361" t="s">
        <v>1690</v>
      </c>
      <c r="C55" s="2297"/>
      <c r="D55" s="2023"/>
      <c r="E55" s="2127"/>
      <c r="F55" s="2127"/>
      <c r="G55" s="397"/>
      <c r="H55" s="392" t="s">
        <v>1568</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285"/>
      <c r="G56" s="2285"/>
      <c r="H56" s="2285"/>
      <c r="I56" s="2285"/>
      <c r="J56" s="2285"/>
      <c r="K56" s="2285"/>
      <c r="L56" s="277"/>
      <c r="M56" s="322"/>
    </row>
    <row customHeight="1" ht="33.75">
      <c r="A57" s="1814"/>
      <c r="C57" s="368"/>
      <c r="D57" s="396"/>
      <c r="E57" s="177" t="s">
        <v>295</v>
      </c>
      <c r="F57" s="177" t="s">
        <v>295</v>
      </c>
      <c r="G57" s="2039" t="s">
        <v>295</v>
      </c>
      <c r="H57" s="2041"/>
      <c r="I57" s="177" t="s">
        <v>295</v>
      </c>
      <c r="J57" s="177" t="s">
        <v>295</v>
      </c>
      <c r="K57" s="399"/>
      <c r="L57" s="333" t="s">
        <v>1691</v>
      </c>
      <c r="M57" s="322"/>
    </row>
    <row customHeight="1" ht="18.75">
      <c r="A58" s="1814"/>
      <c r="C58" s="368"/>
      <c r="D58" s="127" t="s">
        <v>89</v>
      </c>
      <c r="E58" s="2285" t="s">
        <v>1692</v>
      </c>
      <c r="F58" s="2285"/>
      <c r="G58" s="2285"/>
      <c r="H58" s="2285"/>
      <c r="I58" s="2285"/>
      <c r="J58" s="2285"/>
      <c r="K58" s="2285"/>
      <c r="L58" s="277"/>
      <c r="M58" s="322"/>
    </row>
    <row s="1666" customFormat="1" customHeight="1" ht="56.25" hidden="1">
      <c r="A59" s="1814" t="s">
        <v>153</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295</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1693</v>
      </c>
      <c r="C60" s="2297"/>
      <c r="D60" s="2023"/>
      <c r="E60" s="2127"/>
      <c r="F60" s="2127"/>
      <c r="G60" s="397"/>
      <c r="H60" s="392" t="s">
        <v>1568</v>
      </c>
      <c r="I60" s="337"/>
      <c r="J60" s="398"/>
      <c r="K60" s="180"/>
      <c r="L60" s="1989"/>
      <c r="M60" s="322"/>
      <c r="N60" s="1655"/>
      <c r="O60" s="1655"/>
    </row>
    <row s="1666" customFormat="1" customHeight="1" ht="26.25" hidden="1">
      <c r="A61" s="1814" t="s">
        <v>159</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295</v>
      </c>
      <c r="L61" s="1990"/>
      <c r="M61" s="322"/>
      <c r="N61" s="1655"/>
      <c r="O61" s="1655"/>
    </row>
    <row s="1666" customFormat="1" customHeight="1" ht="18.75" hidden="1">
      <c r="A62" s="1814"/>
      <c r="B62" s="361" t="s">
        <v>1693</v>
      </c>
      <c r="C62" s="2297"/>
      <c r="D62" s="2023"/>
      <c r="E62" s="2127"/>
      <c r="F62" s="2127"/>
      <c r="G62" s="397"/>
      <c r="H62" s="392" t="s">
        <v>1568</v>
      </c>
      <c r="I62" s="337"/>
      <c r="J62" s="398"/>
      <c r="K62" s="180"/>
      <c r="L62" s="329"/>
      <c r="M62" s="322"/>
      <c r="N62" s="1655"/>
      <c r="O62" s="1655"/>
    </row>
    <row s="1666" customFormat="1" customHeight="1" ht="18.75" hidden="1">
      <c r="A63" s="1814" t="s">
        <v>165</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295</v>
      </c>
      <c r="L63" s="329"/>
      <c r="M63" s="322"/>
      <c r="N63" s="1655"/>
      <c r="O63" s="1655"/>
    </row>
    <row s="1666" customFormat="1" customHeight="1" ht="18.75" hidden="1">
      <c r="A64" s="1814"/>
      <c r="B64" s="361" t="s">
        <v>1693</v>
      </c>
      <c r="C64" s="2297"/>
      <c r="D64" s="2023"/>
      <c r="E64" s="2127"/>
      <c r="F64" s="2127"/>
      <c r="G64" s="397"/>
      <c r="H64" s="392" t="s">
        <v>1568</v>
      </c>
      <c r="I64" s="337"/>
      <c r="J64" s="398"/>
      <c r="K64" s="180"/>
      <c r="L64" s="329"/>
      <c r="M64" s="322"/>
      <c r="N64" s="1655"/>
      <c r="O64" s="1655"/>
    </row>
    <row s="1666" customFormat="1" customHeight="1" ht="41.25" hidden="1">
      <c r="A65" s="1814" t="s">
        <v>171</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295</v>
      </c>
      <c r="L65" s="329"/>
      <c r="M65" s="322"/>
      <c r="N65" s="1655"/>
      <c r="O65" s="1655"/>
    </row>
    <row s="1666" customFormat="1" customHeight="1" ht="18.75" hidden="1">
      <c r="A66" s="1814"/>
      <c r="B66" s="361" t="s">
        <v>1693</v>
      </c>
      <c r="C66" s="2297"/>
      <c r="D66" s="2023"/>
      <c r="E66" s="2127"/>
      <c r="F66" s="2127"/>
      <c r="G66" s="397"/>
      <c r="H66" s="392" t="s">
        <v>1568</v>
      </c>
      <c r="I66" s="337"/>
      <c r="J66" s="398"/>
      <c r="K66" s="180"/>
      <c r="L66" s="329"/>
      <c r="M66" s="322"/>
      <c r="N66" s="1655"/>
      <c r="O66" s="1655"/>
    </row>
    <row s="1666" customFormat="1" customHeight="1" ht="18.75" hidden="1">
      <c r="A67" s="1814" t="s">
        <v>177</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295</v>
      </c>
      <c r="L67" s="329"/>
      <c r="M67" s="322"/>
      <c r="N67" s="1655"/>
      <c r="O67" s="1655"/>
    </row>
    <row s="1666" customFormat="1" customHeight="1" ht="18.75" hidden="1">
      <c r="A68" s="1814"/>
      <c r="B68" s="361" t="s">
        <v>1693</v>
      </c>
      <c r="C68" s="2297"/>
      <c r="D68" s="2023"/>
      <c r="E68" s="2127"/>
      <c r="F68" s="2127"/>
      <c r="G68" s="397"/>
      <c r="H68" s="392" t="s">
        <v>1568</v>
      </c>
      <c r="I68" s="337"/>
      <c r="J68" s="398"/>
      <c r="K68" s="180"/>
      <c r="L68" s="329"/>
      <c r="M68" s="322"/>
      <c r="N68" s="1655"/>
      <c r="O68" s="1655"/>
    </row>
    <row s="1666" customFormat="1" customHeight="1" ht="18.75" hidden="1">
      <c r="A69" s="1814" t="s">
        <v>183</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295</v>
      </c>
      <c r="L69" s="329"/>
      <c r="M69" s="322"/>
      <c r="N69" s="1655"/>
      <c r="O69" s="1655"/>
    </row>
    <row s="1666" customFormat="1" customHeight="1" ht="18.75" hidden="1">
      <c r="A70" s="1814"/>
      <c r="B70" s="361" t="s">
        <v>1693</v>
      </c>
      <c r="C70" s="2297"/>
      <c r="D70" s="2023"/>
      <c r="E70" s="2127"/>
      <c r="F70" s="2127"/>
      <c r="G70" s="397"/>
      <c r="H70" s="392" t="s">
        <v>1568</v>
      </c>
      <c r="I70" s="337"/>
      <c r="J70" s="398"/>
      <c r="K70" s="180"/>
      <c r="L70" s="329"/>
      <c r="M70" s="322"/>
      <c r="N70" s="1655"/>
      <c r="O70" s="1655"/>
    </row>
    <row s="1666" customFormat="1" customHeight="1" ht="18.75" hidden="1">
      <c r="A71" s="1814" t="s">
        <v>189</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295</v>
      </c>
      <c r="L71" s="329"/>
      <c r="M71" s="322"/>
      <c r="N71" s="1655"/>
      <c r="O71" s="1655"/>
    </row>
    <row s="1666" customFormat="1" customHeight="1" ht="18.75" hidden="1">
      <c r="A72" s="1814"/>
      <c r="B72" s="361" t="s">
        <v>1693</v>
      </c>
      <c r="C72" s="2297"/>
      <c r="D72" s="2023"/>
      <c r="E72" s="2127"/>
      <c r="F72" s="2127"/>
      <c r="G72" s="397"/>
      <c r="H72" s="392" t="s">
        <v>1568</v>
      </c>
      <c r="I72" s="337"/>
      <c r="J72" s="398"/>
      <c r="K72" s="180"/>
      <c r="L72" s="329"/>
      <c r="M72" s="322"/>
      <c r="N72" s="1655"/>
      <c r="O72" s="1655"/>
    </row>
    <row s="1666" customFormat="1" customHeight="1" ht="18.75" hidden="1">
      <c r="A73" s="1814" t="s">
        <v>195</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295</v>
      </c>
      <c r="L73" s="329"/>
      <c r="M73" s="322"/>
      <c r="N73" s="1655"/>
      <c r="O73" s="1655"/>
    </row>
    <row s="1666" customFormat="1" customHeight="1" ht="18.75" hidden="1">
      <c r="A74" s="1814"/>
      <c r="B74" s="361" t="s">
        <v>1693</v>
      </c>
      <c r="C74" s="2297"/>
      <c r="D74" s="2023"/>
      <c r="E74" s="2127"/>
      <c r="F74" s="2127"/>
      <c r="G74" s="397"/>
      <c r="H74" s="392" t="s">
        <v>1568</v>
      </c>
      <c r="I74" s="337"/>
      <c r="J74" s="398"/>
      <c r="K74" s="180"/>
      <c r="L74" s="329"/>
      <c r="M74" s="322"/>
      <c r="N74" s="1655"/>
      <c r="O74" s="1655"/>
    </row>
    <row s="1666" customFormat="1" customHeight="1" ht="18.75" hidden="1">
      <c r="A75" s="1814" t="s">
        <v>209</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295</v>
      </c>
      <c r="L75" s="329"/>
      <c r="M75" s="322"/>
      <c r="N75" s="1655"/>
      <c r="O75" s="1655"/>
    </row>
    <row s="1666" customFormat="1" customHeight="1" ht="18.75" hidden="1">
      <c r="A76" s="1814"/>
      <c r="B76" s="361" t="s">
        <v>1693</v>
      </c>
      <c r="C76" s="2297"/>
      <c r="D76" s="2023"/>
      <c r="E76" s="2127"/>
      <c r="F76" s="2127"/>
      <c r="G76" s="397"/>
      <c r="H76" s="392" t="s">
        <v>1568</v>
      </c>
      <c r="I76" s="337"/>
      <c r="J76" s="398"/>
      <c r="K76" s="180"/>
      <c r="L76" s="329"/>
      <c r="M76" s="322"/>
      <c r="N76" s="1655"/>
      <c r="O76" s="1655"/>
    </row>
    <row s="1666" customFormat="1" customHeight="1" ht="18.75" hidden="1">
      <c r="A77" s="1814" t="s">
        <v>214</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295</v>
      </c>
      <c r="L77" s="329"/>
      <c r="M77" s="322"/>
      <c r="N77" s="1655"/>
      <c r="O77" s="1655"/>
    </row>
    <row s="1666" customFormat="1" customHeight="1" ht="18.75" hidden="1">
      <c r="A78" s="1814"/>
      <c r="B78" s="361" t="s">
        <v>1693</v>
      </c>
      <c r="C78" s="2297"/>
      <c r="D78" s="2023"/>
      <c r="E78" s="2127"/>
      <c r="F78" s="2127"/>
      <c r="G78" s="397"/>
      <c r="H78" s="392" t="s">
        <v>1568</v>
      </c>
      <c r="I78" s="337"/>
      <c r="J78" s="398"/>
      <c r="K78" s="180"/>
      <c r="L78" s="329"/>
      <c r="M78" s="322"/>
      <c r="N78" s="1655"/>
      <c r="O78" s="1655"/>
    </row>
    <row s="1666" customFormat="1" customHeight="1" ht="18.75" hidden="1">
      <c r="A79" s="1814" t="s">
        <v>219</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295</v>
      </c>
      <c r="L79" s="329"/>
      <c r="M79" s="322"/>
      <c r="N79" s="1655"/>
      <c r="O79" s="1655"/>
    </row>
    <row s="1666" customFormat="1" customHeight="1" ht="18.75" hidden="1">
      <c r="A80" s="1814"/>
      <c r="B80" s="361" t="s">
        <v>1693</v>
      </c>
      <c r="C80" s="2297"/>
      <c r="D80" s="2023"/>
      <c r="E80" s="2127"/>
      <c r="F80" s="2127"/>
      <c r="G80" s="397"/>
      <c r="H80" s="392" t="s">
        <v>1568</v>
      </c>
      <c r="I80" s="337"/>
      <c r="J80" s="398"/>
      <c r="K80" s="180"/>
      <c r="L80" s="329"/>
      <c r="M80" s="322"/>
      <c r="N80" s="1655"/>
      <c r="O80" s="1655"/>
    </row>
    <row s="1666" customFormat="1" customHeight="1" ht="18.75" hidden="1">
      <c r="A81" s="1814" t="s">
        <v>224</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295</v>
      </c>
      <c r="L81" s="329"/>
      <c r="M81" s="322"/>
      <c r="N81" s="1655"/>
      <c r="O81" s="1655"/>
    </row>
    <row s="1666" customFormat="1" customHeight="1" ht="18.75" hidden="1">
      <c r="A82" s="1814"/>
      <c r="B82" s="361" t="s">
        <v>1693</v>
      </c>
      <c r="C82" s="2297"/>
      <c r="D82" s="2023"/>
      <c r="E82" s="2127"/>
      <c r="F82" s="2127"/>
      <c r="G82" s="397"/>
      <c r="H82" s="392" t="s">
        <v>1568</v>
      </c>
      <c r="I82" s="337"/>
      <c r="J82" s="398"/>
      <c r="K82" s="180"/>
      <c r="L82" s="329"/>
      <c r="M82" s="322"/>
      <c r="N82" s="1655"/>
      <c r="O82" s="1655"/>
    </row>
    <row s="1666" customFormat="1" customHeight="1" ht="18.75" hidden="1">
      <c r="A83" s="1814" t="s">
        <v>229</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295</v>
      </c>
      <c r="L83" s="329"/>
      <c r="M83" s="322"/>
      <c r="N83" s="1655"/>
      <c r="O83" s="1655"/>
    </row>
    <row s="1666" customFormat="1" customHeight="1" ht="18.75" hidden="1">
      <c r="A84" s="1814"/>
      <c r="B84" s="361" t="s">
        <v>1693</v>
      </c>
      <c r="C84" s="2297"/>
      <c r="D84" s="2023"/>
      <c r="E84" s="2127"/>
      <c r="F84" s="2127"/>
      <c r="G84" s="397"/>
      <c r="H84" s="392" t="s">
        <v>1568</v>
      </c>
      <c r="I84" s="337"/>
      <c r="J84" s="398"/>
      <c r="K84" s="180"/>
      <c r="L84" s="329"/>
      <c r="M84" s="322"/>
      <c r="N84" s="1655"/>
      <c r="O84" s="1655"/>
    </row>
    <row s="1666" customFormat="1" customHeight="1" ht="18.75" hidden="1">
      <c r="A85" s="1814" t="s">
        <v>234</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295</v>
      </c>
      <c r="L85" s="329"/>
      <c r="M85" s="322"/>
      <c r="N85" s="1655"/>
      <c r="O85" s="1655"/>
    </row>
    <row s="1666" customFormat="1" customHeight="1" ht="18.75" hidden="1">
      <c r="A86" s="1814"/>
      <c r="B86" s="361" t="s">
        <v>1693</v>
      </c>
      <c r="C86" s="2297"/>
      <c r="D86" s="2023"/>
      <c r="E86" s="2127"/>
      <c r="F86" s="2127"/>
      <c r="G86" s="397"/>
      <c r="H86" s="392" t="s">
        <v>1568</v>
      </c>
      <c r="I86" s="337"/>
      <c r="J86" s="398"/>
      <c r="K86" s="180"/>
      <c r="L86" s="329"/>
      <c r="M86" s="322"/>
      <c r="N86" s="1655"/>
      <c r="O86" s="1655"/>
    </row>
    <row s="1666" customFormat="1" customHeight="1" ht="18.75" hidden="1">
      <c r="A87" s="1814" t="s">
        <v>239</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295</v>
      </c>
      <c r="L87" s="329"/>
      <c r="M87" s="322"/>
      <c r="N87" s="1655"/>
      <c r="O87" s="1655"/>
    </row>
    <row s="1666" customFormat="1" customHeight="1" ht="18.75" hidden="1">
      <c r="A88" s="1814"/>
      <c r="B88" s="361" t="s">
        <v>1693</v>
      </c>
      <c r="C88" s="2297"/>
      <c r="D88" s="2023"/>
      <c r="E88" s="2127"/>
      <c r="F88" s="2127"/>
      <c r="G88" s="397"/>
      <c r="H88" s="392" t="s">
        <v>1568</v>
      </c>
      <c r="I88" s="337"/>
      <c r="J88" s="398"/>
      <c r="K88" s="180"/>
      <c r="L88" s="329"/>
      <c r="M88" s="322"/>
      <c r="N88" s="1655"/>
      <c r="O88" s="1655"/>
    </row>
    <row s="1666" customFormat="1" customHeight="1" ht="18.75" hidden="1">
      <c r="A89" s="1814" t="s">
        <v>244</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295</v>
      </c>
      <c r="L89" s="329"/>
      <c r="M89" s="322"/>
      <c r="N89" s="1655"/>
      <c r="O89" s="1655"/>
    </row>
    <row s="1666" customFormat="1" customHeight="1" ht="18.75" hidden="1">
      <c r="A90" s="1814"/>
      <c r="B90" s="361" t="s">
        <v>1693</v>
      </c>
      <c r="C90" s="2297"/>
      <c r="D90" s="2023"/>
      <c r="E90" s="2127"/>
      <c r="F90" s="2127"/>
      <c r="G90" s="397"/>
      <c r="H90" s="392" t="s">
        <v>1568</v>
      </c>
      <c r="I90" s="337"/>
      <c r="J90" s="398"/>
      <c r="K90" s="180"/>
      <c r="L90" s="329"/>
      <c r="M90" s="322"/>
      <c r="N90" s="1655"/>
      <c r="O90" s="1655"/>
    </row>
    <row s="1666" customFormat="1" customHeight="1" ht="18.75" hidden="1">
      <c r="A91" s="1814" t="s">
        <v>249</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295</v>
      </c>
      <c r="L91" s="329"/>
      <c r="M91" s="322"/>
      <c r="N91" s="1655"/>
      <c r="O91" s="1655"/>
    </row>
    <row s="1666" customFormat="1" customHeight="1" ht="18.75" hidden="1">
      <c r="A92" s="1814"/>
      <c r="B92" s="361" t="s">
        <v>1693</v>
      </c>
      <c r="C92" s="2297"/>
      <c r="D92" s="2023"/>
      <c r="E92" s="2127"/>
      <c r="F92" s="2127"/>
      <c r="G92" s="397"/>
      <c r="H92" s="392" t="s">
        <v>1568</v>
      </c>
      <c r="I92" s="337"/>
      <c r="J92" s="398"/>
      <c r="K92" s="180"/>
      <c r="L92" s="329"/>
      <c r="M92" s="322"/>
      <c r="N92" s="1655"/>
      <c r="O92" s="1655"/>
    </row>
    <row s="1666" customFormat="1" customHeight="1" ht="18.75" hidden="1">
      <c r="A93" s="1814" t="s">
        <v>254</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295</v>
      </c>
      <c r="L93" s="329"/>
      <c r="M93" s="322"/>
      <c r="N93" s="1655"/>
      <c r="O93" s="1655"/>
    </row>
    <row s="1666" customFormat="1" customHeight="1" ht="18.75" hidden="1">
      <c r="A94" s="1814"/>
      <c r="B94" s="361" t="s">
        <v>1693</v>
      </c>
      <c r="C94" s="2297"/>
      <c r="D94" s="2023"/>
      <c r="E94" s="2127"/>
      <c r="F94" s="2127"/>
      <c r="G94" s="397"/>
      <c r="H94" s="392" t="s">
        <v>1568</v>
      </c>
      <c r="I94" s="337"/>
      <c r="J94" s="398"/>
      <c r="K94" s="180"/>
      <c r="L94" s="329"/>
      <c r="M94" s="322"/>
      <c r="N94" s="1655"/>
      <c r="O94" s="1655"/>
    </row>
    <row s="1666" customFormat="1" customHeight="1" ht="18.75" hidden="1">
      <c r="A95" s="1814" t="s">
        <v>261</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Подключение (технологическое присоединение) к централизованной системе водоотведения</v>
      </c>
      <c r="G95" s="1800"/>
      <c r="H95" s="1769"/>
      <c r="I95" s="1807"/>
      <c r="J95" s="1812"/>
      <c r="K95" s="1799" t="s">
        <v>295</v>
      </c>
      <c r="L95" s="329"/>
      <c r="M95" s="322"/>
      <c r="N95" s="1655"/>
      <c r="O95" s="1655"/>
    </row>
    <row s="1666" customFormat="1" customHeight="1" ht="18.75" hidden="1">
      <c r="A96" s="1814"/>
      <c r="B96" s="361" t="s">
        <v>1693</v>
      </c>
      <c r="C96" s="2297"/>
      <c r="D96" s="2023"/>
      <c r="E96" s="2127"/>
      <c r="F96" s="2127"/>
      <c r="G96" s="397"/>
      <c r="H96" s="392" t="s">
        <v>1568</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153</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295</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1693</v>
      </c>
      <c r="C99" s="2297"/>
      <c r="D99" s="2023"/>
      <c r="E99" s="2127"/>
      <c r="F99" s="2127"/>
      <c r="G99" s="397"/>
      <c r="H99" s="392" t="s">
        <v>1568</v>
      </c>
      <c r="I99" s="337"/>
      <c r="J99" s="398"/>
      <c r="K99" s="180"/>
      <c r="L99" s="1989"/>
      <c r="M99" s="322"/>
      <c r="N99" s="1655"/>
      <c r="O99" s="1655"/>
    </row>
    <row s="1666" customFormat="1" customHeight="1" ht="26.25" hidden="1">
      <c r="A100" s="1814" t="s">
        <v>159</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295</v>
      </c>
      <c r="L100" s="1990"/>
      <c r="M100" s="322"/>
      <c r="N100" s="1655"/>
      <c r="O100" s="1655"/>
    </row>
    <row s="1666" customFormat="1" customHeight="1" ht="18.75" hidden="1">
      <c r="A101" s="1814"/>
      <c r="B101" s="361" t="s">
        <v>1693</v>
      </c>
      <c r="C101" s="2297"/>
      <c r="D101" s="2023"/>
      <c r="E101" s="2127"/>
      <c r="F101" s="2127"/>
      <c r="G101" s="397"/>
      <c r="H101" s="392" t="s">
        <v>1568</v>
      </c>
      <c r="I101" s="337"/>
      <c r="J101" s="398"/>
      <c r="K101" s="180"/>
      <c r="L101" s="329"/>
      <c r="M101" s="322"/>
      <c r="N101" s="1655"/>
      <c r="O101" s="1655"/>
    </row>
    <row s="1666" customFormat="1" customHeight="1" ht="18.75" hidden="1">
      <c r="A102" s="1814" t="s">
        <v>165</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295</v>
      </c>
      <c r="L102" s="329"/>
      <c r="M102" s="322"/>
      <c r="N102" s="1655"/>
      <c r="O102" s="1655"/>
    </row>
    <row s="1666" customFormat="1" customHeight="1" ht="18.75" hidden="1">
      <c r="A103" s="1814"/>
      <c r="B103" s="361" t="s">
        <v>1693</v>
      </c>
      <c r="C103" s="2297"/>
      <c r="D103" s="2023"/>
      <c r="E103" s="2127"/>
      <c r="F103" s="2127"/>
      <c r="G103" s="397"/>
      <c r="H103" s="392" t="s">
        <v>1568</v>
      </c>
      <c r="I103" s="337"/>
      <c r="J103" s="398"/>
      <c r="K103" s="180"/>
      <c r="L103" s="329"/>
      <c r="M103" s="322"/>
      <c r="N103" s="1655"/>
      <c r="O103" s="1655"/>
    </row>
    <row s="1666" customFormat="1" customHeight="1" ht="41.25" hidden="1">
      <c r="A104" s="1814" t="s">
        <v>171</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295</v>
      </c>
      <c r="L104" s="329"/>
      <c r="M104" s="322"/>
      <c r="N104" s="1655"/>
      <c r="O104" s="1655"/>
    </row>
    <row s="1666" customFormat="1" customHeight="1" ht="18.75" hidden="1">
      <c r="A105" s="1814"/>
      <c r="B105" s="361" t="s">
        <v>1693</v>
      </c>
      <c r="C105" s="2297"/>
      <c r="D105" s="2023"/>
      <c r="E105" s="2127"/>
      <c r="F105" s="2127"/>
      <c r="G105" s="397"/>
      <c r="H105" s="392" t="s">
        <v>1568</v>
      </c>
      <c r="I105" s="337"/>
      <c r="J105" s="398"/>
      <c r="K105" s="180"/>
      <c r="L105" s="329"/>
      <c r="M105" s="322"/>
      <c r="N105" s="1655"/>
      <c r="O105" s="1655"/>
    </row>
    <row s="1666" customFormat="1" customHeight="1" ht="18.75" hidden="1">
      <c r="A106" s="1814" t="s">
        <v>177</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295</v>
      </c>
      <c r="L106" s="329"/>
      <c r="M106" s="322"/>
      <c r="N106" s="1655"/>
      <c r="O106" s="1655"/>
    </row>
    <row s="1666" customFormat="1" customHeight="1" ht="18.75" hidden="1">
      <c r="A107" s="1814"/>
      <c r="B107" s="361" t="s">
        <v>1693</v>
      </c>
      <c r="C107" s="2297"/>
      <c r="D107" s="2023"/>
      <c r="E107" s="2127"/>
      <c r="F107" s="2127"/>
      <c r="G107" s="397"/>
      <c r="H107" s="392" t="s">
        <v>1568</v>
      </c>
      <c r="I107" s="337"/>
      <c r="J107" s="398"/>
      <c r="K107" s="180"/>
      <c r="L107" s="329"/>
      <c r="M107" s="322"/>
      <c r="N107" s="1655"/>
      <c r="O107" s="1655"/>
    </row>
    <row s="1666" customFormat="1" customHeight="1" ht="18.75" hidden="1">
      <c r="A108" s="1814" t="s">
        <v>183</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295</v>
      </c>
      <c r="L108" s="329"/>
      <c r="M108" s="322"/>
      <c r="N108" s="1655"/>
      <c r="O108" s="1655"/>
    </row>
    <row s="1666" customFormat="1" customHeight="1" ht="18.75" hidden="1">
      <c r="A109" s="1814"/>
      <c r="B109" s="361" t="s">
        <v>1693</v>
      </c>
      <c r="C109" s="2297"/>
      <c r="D109" s="2023"/>
      <c r="E109" s="2127"/>
      <c r="F109" s="2127"/>
      <c r="G109" s="397"/>
      <c r="H109" s="392" t="s">
        <v>1568</v>
      </c>
      <c r="I109" s="337"/>
      <c r="J109" s="398"/>
      <c r="K109" s="180"/>
      <c r="L109" s="329"/>
      <c r="M109" s="322"/>
      <c r="N109" s="1655"/>
      <c r="O109" s="1655"/>
    </row>
    <row s="1666" customFormat="1" customHeight="1" ht="18.75" hidden="1">
      <c r="A110" s="1814" t="s">
        <v>189</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295</v>
      </c>
      <c r="L110" s="329"/>
      <c r="M110" s="322"/>
      <c r="N110" s="1655"/>
      <c r="O110" s="1655"/>
    </row>
    <row s="1666" customFormat="1" customHeight="1" ht="18.75" hidden="1">
      <c r="A111" s="1814"/>
      <c r="B111" s="361" t="s">
        <v>1693</v>
      </c>
      <c r="C111" s="2297"/>
      <c r="D111" s="2023"/>
      <c r="E111" s="2127"/>
      <c r="F111" s="2127"/>
      <c r="G111" s="397"/>
      <c r="H111" s="392" t="s">
        <v>1568</v>
      </c>
      <c r="I111" s="337"/>
      <c r="J111" s="398"/>
      <c r="K111" s="180"/>
      <c r="L111" s="329"/>
      <c r="M111" s="322"/>
      <c r="N111" s="1655"/>
      <c r="O111" s="1655"/>
    </row>
    <row s="1666" customFormat="1" customHeight="1" ht="18.75" hidden="1">
      <c r="A112" s="1814" t="s">
        <v>195</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295</v>
      </c>
      <c r="L112" s="329"/>
      <c r="M112" s="322"/>
      <c r="N112" s="1655"/>
      <c r="O112" s="1655"/>
    </row>
    <row s="1666" customFormat="1" customHeight="1" ht="18.75" hidden="1">
      <c r="A113" s="1814"/>
      <c r="B113" s="361" t="s">
        <v>1693</v>
      </c>
      <c r="C113" s="2297"/>
      <c r="D113" s="2023"/>
      <c r="E113" s="2127"/>
      <c r="F113" s="2127"/>
      <c r="G113" s="397"/>
      <c r="H113" s="392" t="s">
        <v>1568</v>
      </c>
      <c r="I113" s="337"/>
      <c r="J113" s="398"/>
      <c r="K113" s="180"/>
      <c r="L113" s="329"/>
      <c r="M113" s="322"/>
      <c r="N113" s="1655"/>
      <c r="O113" s="1655"/>
    </row>
    <row s="1666" customFormat="1" customHeight="1" ht="18.75" hidden="1">
      <c r="A114" s="1814" t="s">
        <v>209</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295</v>
      </c>
      <c r="L114" s="329"/>
      <c r="M114" s="322"/>
      <c r="N114" s="1655"/>
      <c r="O114" s="1655"/>
    </row>
    <row s="1666" customFormat="1" customHeight="1" ht="18.75" hidden="1">
      <c r="A115" s="1814"/>
      <c r="B115" s="361" t="s">
        <v>1693</v>
      </c>
      <c r="C115" s="2297"/>
      <c r="D115" s="2023"/>
      <c r="E115" s="2127"/>
      <c r="F115" s="2127"/>
      <c r="G115" s="397"/>
      <c r="H115" s="392" t="s">
        <v>1568</v>
      </c>
      <c r="I115" s="337"/>
      <c r="J115" s="398"/>
      <c r="K115" s="180"/>
      <c r="L115" s="329"/>
      <c r="M115" s="322"/>
      <c r="N115" s="1655"/>
      <c r="O115" s="1655"/>
    </row>
    <row s="1666" customFormat="1" customHeight="1" ht="18.75" hidden="1">
      <c r="A116" s="1814" t="s">
        <v>214</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295</v>
      </c>
      <c r="L116" s="329"/>
      <c r="M116" s="322"/>
      <c r="N116" s="1655"/>
      <c r="O116" s="1655"/>
    </row>
    <row s="1666" customFormat="1" customHeight="1" ht="18.75" hidden="1">
      <c r="A117" s="1814"/>
      <c r="B117" s="361" t="s">
        <v>1693</v>
      </c>
      <c r="C117" s="2297"/>
      <c r="D117" s="2023"/>
      <c r="E117" s="2127"/>
      <c r="F117" s="2127"/>
      <c r="G117" s="397"/>
      <c r="H117" s="392" t="s">
        <v>1568</v>
      </c>
      <c r="I117" s="337"/>
      <c r="J117" s="398"/>
      <c r="K117" s="180"/>
      <c r="L117" s="329"/>
      <c r="M117" s="322"/>
      <c r="N117" s="1655"/>
      <c r="O117" s="1655"/>
    </row>
    <row s="1666" customFormat="1" customHeight="1" ht="18.75" hidden="1">
      <c r="A118" s="1814" t="s">
        <v>219</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295</v>
      </c>
      <c r="L118" s="329"/>
      <c r="M118" s="322"/>
      <c r="N118" s="1655"/>
      <c r="O118" s="1655"/>
    </row>
    <row s="1666" customFormat="1" customHeight="1" ht="18.75" hidden="1">
      <c r="A119" s="1814"/>
      <c r="B119" s="361" t="s">
        <v>1693</v>
      </c>
      <c r="C119" s="2297"/>
      <c r="D119" s="2023"/>
      <c r="E119" s="2127"/>
      <c r="F119" s="2127"/>
      <c r="G119" s="397"/>
      <c r="H119" s="392" t="s">
        <v>1568</v>
      </c>
      <c r="I119" s="337"/>
      <c r="J119" s="398"/>
      <c r="K119" s="180"/>
      <c r="L119" s="329"/>
      <c r="M119" s="322"/>
      <c r="N119" s="1655"/>
      <c r="O119" s="1655"/>
    </row>
    <row s="1666" customFormat="1" customHeight="1" ht="18.75" hidden="1">
      <c r="A120" s="1814" t="s">
        <v>224</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295</v>
      </c>
      <c r="L120" s="329"/>
      <c r="M120" s="322"/>
      <c r="N120" s="1655"/>
      <c r="O120" s="1655"/>
    </row>
    <row s="1666" customFormat="1" customHeight="1" ht="18.75" hidden="1">
      <c r="A121" s="1814"/>
      <c r="B121" s="361" t="s">
        <v>1693</v>
      </c>
      <c r="C121" s="2297"/>
      <c r="D121" s="2023"/>
      <c r="E121" s="2127"/>
      <c r="F121" s="2127"/>
      <c r="G121" s="397"/>
      <c r="H121" s="392" t="s">
        <v>1568</v>
      </c>
      <c r="I121" s="337"/>
      <c r="J121" s="398"/>
      <c r="K121" s="180"/>
      <c r="L121" s="329"/>
      <c r="M121" s="322"/>
      <c r="N121" s="1655"/>
      <c r="O121" s="1655"/>
    </row>
    <row s="1666" customFormat="1" customHeight="1" ht="18.75" hidden="1">
      <c r="A122" s="1814" t="s">
        <v>229</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295</v>
      </c>
      <c r="L122" s="329"/>
      <c r="M122" s="322"/>
      <c r="N122" s="1655"/>
      <c r="O122" s="1655"/>
    </row>
    <row s="1666" customFormat="1" customHeight="1" ht="18.75" hidden="1">
      <c r="A123" s="1814"/>
      <c r="B123" s="361" t="s">
        <v>1693</v>
      </c>
      <c r="C123" s="2297"/>
      <c r="D123" s="2023"/>
      <c r="E123" s="2127"/>
      <c r="F123" s="2127"/>
      <c r="G123" s="397"/>
      <c r="H123" s="392" t="s">
        <v>1568</v>
      </c>
      <c r="I123" s="337"/>
      <c r="J123" s="398"/>
      <c r="K123" s="180"/>
      <c r="L123" s="329"/>
      <c r="M123" s="322"/>
      <c r="N123" s="1655"/>
      <c r="O123" s="1655"/>
    </row>
    <row s="1666" customFormat="1" customHeight="1" ht="18.75" hidden="1">
      <c r="A124" s="1814" t="s">
        <v>234</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295</v>
      </c>
      <c r="L124" s="329"/>
      <c r="M124" s="322"/>
      <c r="N124" s="1655"/>
      <c r="O124" s="1655"/>
    </row>
    <row s="1666" customFormat="1" customHeight="1" ht="18.75" hidden="1">
      <c r="A125" s="1814"/>
      <c r="B125" s="361" t="s">
        <v>1693</v>
      </c>
      <c r="C125" s="2297"/>
      <c r="D125" s="2023"/>
      <c r="E125" s="2127"/>
      <c r="F125" s="2127"/>
      <c r="G125" s="397"/>
      <c r="H125" s="392" t="s">
        <v>1568</v>
      </c>
      <c r="I125" s="337"/>
      <c r="J125" s="398"/>
      <c r="K125" s="180"/>
      <c r="L125" s="329"/>
      <c r="M125" s="322"/>
      <c r="N125" s="1655"/>
      <c r="O125" s="1655"/>
    </row>
    <row s="1666" customFormat="1" customHeight="1" ht="18.75" hidden="1">
      <c r="A126" s="1814" t="s">
        <v>239</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295</v>
      </c>
      <c r="L126" s="329"/>
      <c r="M126" s="322"/>
      <c r="N126" s="1655"/>
      <c r="O126" s="1655"/>
    </row>
    <row s="1666" customFormat="1" customHeight="1" ht="18.75" hidden="1">
      <c r="A127" s="1814"/>
      <c r="B127" s="361" t="s">
        <v>1693</v>
      </c>
      <c r="C127" s="2297"/>
      <c r="D127" s="2023"/>
      <c r="E127" s="2127"/>
      <c r="F127" s="2127"/>
      <c r="G127" s="397"/>
      <c r="H127" s="392" t="s">
        <v>1568</v>
      </c>
      <c r="I127" s="337"/>
      <c r="J127" s="398"/>
      <c r="K127" s="180"/>
      <c r="L127" s="329"/>
      <c r="M127" s="322"/>
      <c r="N127" s="1655"/>
      <c r="O127" s="1655"/>
    </row>
    <row s="1666" customFormat="1" customHeight="1" ht="18.75" hidden="1">
      <c r="A128" s="1814" t="s">
        <v>244</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295</v>
      </c>
      <c r="L128" s="329"/>
      <c r="M128" s="322"/>
      <c r="N128" s="1655"/>
      <c r="O128" s="1655"/>
    </row>
    <row s="1666" customFormat="1" customHeight="1" ht="18.75" hidden="1">
      <c r="A129" s="1814"/>
      <c r="B129" s="361" t="s">
        <v>1693</v>
      </c>
      <c r="C129" s="2297"/>
      <c r="D129" s="2023"/>
      <c r="E129" s="2127"/>
      <c r="F129" s="2127"/>
      <c r="G129" s="397"/>
      <c r="H129" s="392" t="s">
        <v>1568</v>
      </c>
      <c r="I129" s="337"/>
      <c r="J129" s="398"/>
      <c r="K129" s="180"/>
      <c r="L129" s="329"/>
      <c r="M129" s="322"/>
      <c r="N129" s="1655"/>
      <c r="O129" s="1655"/>
    </row>
    <row s="1666" customFormat="1" customHeight="1" ht="18.75" hidden="1">
      <c r="A130" s="1814" t="s">
        <v>249</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295</v>
      </c>
      <c r="L130" s="329"/>
      <c r="M130" s="322"/>
      <c r="N130" s="1655"/>
      <c r="O130" s="1655"/>
    </row>
    <row s="1666" customFormat="1" customHeight="1" ht="18.75" hidden="1">
      <c r="A131" s="1814"/>
      <c r="B131" s="361" t="s">
        <v>1693</v>
      </c>
      <c r="C131" s="2297"/>
      <c r="D131" s="2023"/>
      <c r="E131" s="2127"/>
      <c r="F131" s="2127"/>
      <c r="G131" s="397"/>
      <c r="H131" s="392" t="s">
        <v>1568</v>
      </c>
      <c r="I131" s="337"/>
      <c r="J131" s="398"/>
      <c r="K131" s="180"/>
      <c r="L131" s="329"/>
      <c r="M131" s="322"/>
      <c r="N131" s="1655"/>
      <c r="O131" s="1655"/>
    </row>
    <row s="1666" customFormat="1" customHeight="1" ht="18.75" hidden="1">
      <c r="A132" s="1814" t="s">
        <v>254</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295</v>
      </c>
      <c r="L132" s="329"/>
      <c r="M132" s="322"/>
      <c r="N132" s="1655"/>
      <c r="O132" s="1655"/>
    </row>
    <row s="1666" customFormat="1" customHeight="1" ht="18.75" hidden="1">
      <c r="A133" s="1814"/>
      <c r="B133" s="361" t="s">
        <v>1693</v>
      </c>
      <c r="C133" s="2297"/>
      <c r="D133" s="2023"/>
      <c r="E133" s="2127"/>
      <c r="F133" s="2127"/>
      <c r="G133" s="397"/>
      <c r="H133" s="392" t="s">
        <v>1568</v>
      </c>
      <c r="I133" s="337"/>
      <c r="J133" s="398"/>
      <c r="K133" s="180"/>
      <c r="L133" s="329"/>
      <c r="M133" s="322"/>
      <c r="N133" s="1655"/>
      <c r="O133" s="1655"/>
    </row>
    <row s="1666" customFormat="1" customHeight="1" ht="18.75" hidden="1">
      <c r="A134" s="1814" t="s">
        <v>261</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Подключение (технологическое присоединение) к централизованной системе водоотведения</v>
      </c>
      <c r="G134" s="1800"/>
      <c r="H134" s="1769"/>
      <c r="I134" s="1807"/>
      <c r="J134" s="1812"/>
      <c r="K134" s="1799" t="s">
        <v>295</v>
      </c>
      <c r="L134" s="329"/>
      <c r="M134" s="322"/>
      <c r="N134" s="1655"/>
      <c r="O134" s="1655"/>
    </row>
    <row s="1666" customFormat="1" customHeight="1" ht="18.75" hidden="1">
      <c r="A135" s="1814"/>
      <c r="B135" s="361" t="s">
        <v>1693</v>
      </c>
      <c r="C135" s="2297"/>
      <c r="D135" s="2023"/>
      <c r="E135" s="2127"/>
      <c r="F135" s="2127"/>
      <c r="G135" s="397"/>
      <c r="H135" s="392" t="s">
        <v>1568</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153</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295</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1693</v>
      </c>
      <c r="C138" s="2297"/>
      <c r="D138" s="2023"/>
      <c r="E138" s="2127"/>
      <c r="F138" s="2127"/>
      <c r="G138" s="397"/>
      <c r="H138" s="392" t="s">
        <v>1568</v>
      </c>
      <c r="I138" s="337"/>
      <c r="J138" s="398"/>
      <c r="K138" s="180"/>
      <c r="L138" s="1989"/>
      <c r="M138" s="322"/>
      <c r="N138" s="1655"/>
      <c r="O138" s="1655"/>
    </row>
    <row s="1666" customFormat="1" customHeight="1" ht="26.25" hidden="1">
      <c r="A139" s="1814" t="s">
        <v>159</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295</v>
      </c>
      <c r="L139" s="1990"/>
      <c r="M139" s="322"/>
      <c r="N139" s="1655"/>
      <c r="O139" s="1655"/>
    </row>
    <row s="1666" customFormat="1" customHeight="1" ht="18.75" hidden="1">
      <c r="A140" s="1814"/>
      <c r="B140" s="361" t="s">
        <v>1693</v>
      </c>
      <c r="C140" s="2297"/>
      <c r="D140" s="2023"/>
      <c r="E140" s="2127"/>
      <c r="F140" s="2127"/>
      <c r="G140" s="397"/>
      <c r="H140" s="392" t="s">
        <v>1568</v>
      </c>
      <c r="I140" s="337"/>
      <c r="J140" s="398"/>
      <c r="K140" s="180"/>
      <c r="L140" s="329"/>
      <c r="M140" s="322"/>
      <c r="N140" s="1655"/>
      <c r="O140" s="1655"/>
    </row>
    <row s="1666" customFormat="1" customHeight="1" ht="18.75" hidden="1">
      <c r="A141" s="1814" t="s">
        <v>165</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295</v>
      </c>
      <c r="L141" s="329"/>
      <c r="M141" s="322"/>
      <c r="N141" s="1655"/>
      <c r="O141" s="1655"/>
    </row>
    <row s="1666" customFormat="1" customHeight="1" ht="18.75" hidden="1">
      <c r="A142" s="1814"/>
      <c r="B142" s="361" t="s">
        <v>1693</v>
      </c>
      <c r="C142" s="2297"/>
      <c r="D142" s="2023"/>
      <c r="E142" s="2127"/>
      <c r="F142" s="2127"/>
      <c r="G142" s="397"/>
      <c r="H142" s="392" t="s">
        <v>1568</v>
      </c>
      <c r="I142" s="337"/>
      <c r="J142" s="398"/>
      <c r="K142" s="180"/>
      <c r="L142" s="329"/>
      <c r="M142" s="322"/>
      <c r="N142" s="1655"/>
      <c r="O142" s="1655"/>
    </row>
    <row s="1666" customFormat="1" customHeight="1" ht="40.5" hidden="1">
      <c r="A143" s="1814" t="s">
        <v>171</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295</v>
      </c>
      <c r="L143" s="329"/>
      <c r="M143" s="322"/>
      <c r="N143" s="1655"/>
      <c r="O143" s="1655"/>
    </row>
    <row s="1666" customFormat="1" customHeight="1" ht="18.75" hidden="1">
      <c r="A144" s="1814"/>
      <c r="B144" s="361" t="s">
        <v>1693</v>
      </c>
      <c r="C144" s="2297"/>
      <c r="D144" s="2023"/>
      <c r="E144" s="2127"/>
      <c r="F144" s="2127"/>
      <c r="G144" s="397"/>
      <c r="H144" s="392" t="s">
        <v>1568</v>
      </c>
      <c r="I144" s="337"/>
      <c r="J144" s="398"/>
      <c r="K144" s="180"/>
      <c r="L144" s="329"/>
      <c r="M144" s="322"/>
      <c r="N144" s="1655"/>
      <c r="O144" s="1655"/>
    </row>
    <row s="1666" customFormat="1" customHeight="1" ht="18.75" hidden="1">
      <c r="A145" s="1814" t="s">
        <v>177</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295</v>
      </c>
      <c r="L145" s="329"/>
      <c r="M145" s="322"/>
      <c r="N145" s="1655"/>
      <c r="O145" s="1655"/>
    </row>
    <row s="1666" customFormat="1" customHeight="1" ht="18.75" hidden="1">
      <c r="A146" s="1814"/>
      <c r="B146" s="361" t="s">
        <v>1693</v>
      </c>
      <c r="C146" s="2297"/>
      <c r="D146" s="2023"/>
      <c r="E146" s="2127"/>
      <c r="F146" s="2127"/>
      <c r="G146" s="397"/>
      <c r="H146" s="392" t="s">
        <v>1568</v>
      </c>
      <c r="I146" s="337"/>
      <c r="J146" s="398"/>
      <c r="K146" s="180"/>
      <c r="L146" s="329"/>
      <c r="M146" s="322"/>
      <c r="N146" s="1655"/>
      <c r="O146" s="1655"/>
    </row>
    <row s="1666" customFormat="1" customHeight="1" ht="18.75" hidden="1">
      <c r="A147" s="1814" t="s">
        <v>183</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295</v>
      </c>
      <c r="L147" s="329"/>
      <c r="M147" s="322"/>
      <c r="N147" s="1655"/>
      <c r="O147" s="1655"/>
    </row>
    <row s="1666" customFormat="1" customHeight="1" ht="18.75" hidden="1">
      <c r="A148" s="1814"/>
      <c r="B148" s="361" t="s">
        <v>1693</v>
      </c>
      <c r="C148" s="2297"/>
      <c r="D148" s="2023"/>
      <c r="E148" s="2127"/>
      <c r="F148" s="2127"/>
      <c r="G148" s="397"/>
      <c r="H148" s="392" t="s">
        <v>1568</v>
      </c>
      <c r="I148" s="337"/>
      <c r="J148" s="398"/>
      <c r="K148" s="180"/>
      <c r="L148" s="329"/>
      <c r="M148" s="322"/>
      <c r="N148" s="1655"/>
      <c r="O148" s="1655"/>
    </row>
    <row s="1666" customFormat="1" customHeight="1" ht="18.75" hidden="1">
      <c r="A149" s="1814" t="s">
        <v>189</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295</v>
      </c>
      <c r="L149" s="329"/>
      <c r="M149" s="322"/>
      <c r="N149" s="1655"/>
      <c r="O149" s="1655"/>
    </row>
    <row s="1666" customFormat="1" customHeight="1" ht="18.75" hidden="1">
      <c r="A150" s="1814"/>
      <c r="B150" s="361" t="s">
        <v>1693</v>
      </c>
      <c r="C150" s="2297"/>
      <c r="D150" s="2023"/>
      <c r="E150" s="2127"/>
      <c r="F150" s="2127"/>
      <c r="G150" s="397"/>
      <c r="H150" s="392" t="s">
        <v>1568</v>
      </c>
      <c r="I150" s="337"/>
      <c r="J150" s="398"/>
      <c r="K150" s="180"/>
      <c r="L150" s="329"/>
      <c r="M150" s="322"/>
      <c r="N150" s="1655"/>
      <c r="O150" s="1655"/>
    </row>
    <row s="1666" customFormat="1" customHeight="1" ht="18.75" hidden="1">
      <c r="A151" s="1814" t="s">
        <v>195</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295</v>
      </c>
      <c r="L151" s="329"/>
      <c r="M151" s="322"/>
      <c r="N151" s="1655"/>
      <c r="O151" s="1655"/>
    </row>
    <row s="1666" customFormat="1" customHeight="1" ht="18.75" hidden="1">
      <c r="A152" s="1814"/>
      <c r="B152" s="361" t="s">
        <v>1693</v>
      </c>
      <c r="C152" s="2297"/>
      <c r="D152" s="2023"/>
      <c r="E152" s="2127"/>
      <c r="F152" s="2127"/>
      <c r="G152" s="397"/>
      <c r="H152" s="392" t="s">
        <v>1568</v>
      </c>
      <c r="I152" s="337"/>
      <c r="J152" s="398"/>
      <c r="K152" s="180"/>
      <c r="L152" s="329"/>
      <c r="M152" s="322"/>
      <c r="N152" s="1655"/>
      <c r="O152" s="1655"/>
    </row>
    <row s="1666" customFormat="1" customHeight="1" ht="18.75" hidden="1">
      <c r="A153" s="1814" t="s">
        <v>209</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295</v>
      </c>
      <c r="L153" s="329"/>
      <c r="M153" s="322"/>
      <c r="N153" s="1655"/>
      <c r="O153" s="1655"/>
    </row>
    <row s="1666" customFormat="1" customHeight="1" ht="18.75" hidden="1">
      <c r="A154" s="1814"/>
      <c r="B154" s="361" t="s">
        <v>1693</v>
      </c>
      <c r="C154" s="2297"/>
      <c r="D154" s="2023"/>
      <c r="E154" s="2127"/>
      <c r="F154" s="2127"/>
      <c r="G154" s="397"/>
      <c r="H154" s="392" t="s">
        <v>1568</v>
      </c>
      <c r="I154" s="337"/>
      <c r="J154" s="398"/>
      <c r="K154" s="180"/>
      <c r="L154" s="329"/>
      <c r="M154" s="322"/>
      <c r="N154" s="1655"/>
      <c r="O154" s="1655"/>
    </row>
    <row s="1666" customFormat="1" customHeight="1" ht="18.75" hidden="1">
      <c r="A155" s="1814" t="s">
        <v>214</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295</v>
      </c>
      <c r="L155" s="329"/>
      <c r="M155" s="322"/>
      <c r="N155" s="1655"/>
      <c r="O155" s="1655"/>
    </row>
    <row s="1666" customFormat="1" customHeight="1" ht="18.75" hidden="1">
      <c r="A156" s="1814"/>
      <c r="B156" s="361" t="s">
        <v>1693</v>
      </c>
      <c r="C156" s="2297"/>
      <c r="D156" s="2023"/>
      <c r="E156" s="2127"/>
      <c r="F156" s="2127"/>
      <c r="G156" s="397"/>
      <c r="H156" s="392" t="s">
        <v>1568</v>
      </c>
      <c r="I156" s="337"/>
      <c r="J156" s="398"/>
      <c r="K156" s="180"/>
      <c r="L156" s="329"/>
      <c r="M156" s="322"/>
      <c r="N156" s="1655"/>
      <c r="O156" s="1655"/>
    </row>
    <row s="1666" customFormat="1" customHeight="1" ht="18.75" hidden="1">
      <c r="A157" s="1814" t="s">
        <v>219</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295</v>
      </c>
      <c r="L157" s="329"/>
      <c r="M157" s="322"/>
      <c r="N157" s="1655"/>
      <c r="O157" s="1655"/>
    </row>
    <row s="1666" customFormat="1" customHeight="1" ht="18.75" hidden="1">
      <c r="A158" s="1814"/>
      <c r="B158" s="361" t="s">
        <v>1693</v>
      </c>
      <c r="C158" s="2297"/>
      <c r="D158" s="2023"/>
      <c r="E158" s="2127"/>
      <c r="F158" s="2127"/>
      <c r="G158" s="397"/>
      <c r="H158" s="392" t="s">
        <v>1568</v>
      </c>
      <c r="I158" s="337"/>
      <c r="J158" s="398"/>
      <c r="K158" s="180"/>
      <c r="L158" s="329"/>
      <c r="M158" s="322"/>
      <c r="N158" s="1655"/>
      <c r="O158" s="1655"/>
    </row>
    <row s="1666" customFormat="1" customHeight="1" ht="18.75" hidden="1">
      <c r="A159" s="1814" t="s">
        <v>224</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295</v>
      </c>
      <c r="L159" s="329"/>
      <c r="M159" s="322"/>
      <c r="N159" s="1655"/>
      <c r="O159" s="1655"/>
    </row>
    <row s="1666" customFormat="1" customHeight="1" ht="18.75" hidden="1">
      <c r="A160" s="1814"/>
      <c r="B160" s="361" t="s">
        <v>1693</v>
      </c>
      <c r="C160" s="2297"/>
      <c r="D160" s="2023"/>
      <c r="E160" s="2127"/>
      <c r="F160" s="2127"/>
      <c r="G160" s="397"/>
      <c r="H160" s="392" t="s">
        <v>1568</v>
      </c>
      <c r="I160" s="337"/>
      <c r="J160" s="398"/>
      <c r="K160" s="180"/>
      <c r="L160" s="329"/>
      <c r="M160" s="322"/>
      <c r="N160" s="1655"/>
      <c r="O160" s="1655"/>
    </row>
    <row s="1666" customFormat="1" customHeight="1" ht="18.75" hidden="1">
      <c r="A161" s="1814" t="s">
        <v>229</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295</v>
      </c>
      <c r="L161" s="329"/>
      <c r="M161" s="322"/>
      <c r="N161" s="1655"/>
      <c r="O161" s="1655"/>
    </row>
    <row s="1666" customFormat="1" customHeight="1" ht="18.75" hidden="1">
      <c r="A162" s="1814"/>
      <c r="B162" s="361" t="s">
        <v>1693</v>
      </c>
      <c r="C162" s="2297"/>
      <c r="D162" s="2023"/>
      <c r="E162" s="2127"/>
      <c r="F162" s="2127"/>
      <c r="G162" s="397"/>
      <c r="H162" s="392" t="s">
        <v>1568</v>
      </c>
      <c r="I162" s="337"/>
      <c r="J162" s="398"/>
      <c r="K162" s="180"/>
      <c r="L162" s="329"/>
      <c r="M162" s="322"/>
      <c r="N162" s="1655"/>
      <c r="O162" s="1655"/>
    </row>
    <row s="1666" customFormat="1" customHeight="1" ht="18.75" hidden="1">
      <c r="A163" s="1814" t="s">
        <v>234</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295</v>
      </c>
      <c r="L163" s="329"/>
      <c r="M163" s="322"/>
      <c r="N163" s="1655"/>
      <c r="O163" s="1655"/>
    </row>
    <row s="1666" customFormat="1" customHeight="1" ht="18.75" hidden="1">
      <c r="A164" s="1814"/>
      <c r="B164" s="361" t="s">
        <v>1693</v>
      </c>
      <c r="C164" s="2297"/>
      <c r="D164" s="2023"/>
      <c r="E164" s="2127"/>
      <c r="F164" s="2127"/>
      <c r="G164" s="397"/>
      <c r="H164" s="392" t="s">
        <v>1568</v>
      </c>
      <c r="I164" s="337"/>
      <c r="J164" s="398"/>
      <c r="K164" s="180"/>
      <c r="L164" s="329"/>
      <c r="M164" s="322"/>
      <c r="N164" s="1655"/>
      <c r="O164" s="1655"/>
    </row>
    <row s="1666" customFormat="1" customHeight="1" ht="18.75" hidden="1">
      <c r="A165" s="1814" t="s">
        <v>239</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295</v>
      </c>
      <c r="L165" s="329"/>
      <c r="M165" s="322"/>
      <c r="N165" s="1655"/>
      <c r="O165" s="1655"/>
    </row>
    <row s="1666" customFormat="1" customHeight="1" ht="18.75" hidden="1">
      <c r="A166" s="1814"/>
      <c r="B166" s="361" t="s">
        <v>1693</v>
      </c>
      <c r="C166" s="2297"/>
      <c r="D166" s="2023"/>
      <c r="E166" s="2127"/>
      <c r="F166" s="2127"/>
      <c r="G166" s="397"/>
      <c r="H166" s="392" t="s">
        <v>1568</v>
      </c>
      <c r="I166" s="337"/>
      <c r="J166" s="398"/>
      <c r="K166" s="180"/>
      <c r="L166" s="329"/>
      <c r="M166" s="322"/>
      <c r="N166" s="1655"/>
      <c r="O166" s="1655"/>
    </row>
    <row s="1666" customFormat="1" customHeight="1" ht="18.75" hidden="1">
      <c r="A167" s="1814" t="s">
        <v>244</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295</v>
      </c>
      <c r="L167" s="329"/>
      <c r="M167" s="322"/>
      <c r="N167" s="1655"/>
      <c r="O167" s="1655"/>
    </row>
    <row s="1666" customFormat="1" customHeight="1" ht="18.75" hidden="1">
      <c r="A168" s="1814"/>
      <c r="B168" s="361" t="s">
        <v>1693</v>
      </c>
      <c r="C168" s="2297"/>
      <c r="D168" s="2023"/>
      <c r="E168" s="2127"/>
      <c r="F168" s="2127"/>
      <c r="G168" s="397"/>
      <c r="H168" s="392" t="s">
        <v>1568</v>
      </c>
      <c r="I168" s="337"/>
      <c r="J168" s="398"/>
      <c r="K168" s="180"/>
      <c r="L168" s="329"/>
      <c r="M168" s="322"/>
      <c r="N168" s="1655"/>
      <c r="O168" s="1655"/>
    </row>
    <row s="1666" customFormat="1" customHeight="1" ht="18.75" hidden="1">
      <c r="A169" s="1814" t="s">
        <v>249</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295</v>
      </c>
      <c r="L169" s="329"/>
      <c r="M169" s="322"/>
      <c r="N169" s="1655"/>
      <c r="O169" s="1655"/>
    </row>
    <row s="1666" customFormat="1" customHeight="1" ht="18.75" hidden="1">
      <c r="A170" s="1814"/>
      <c r="B170" s="361" t="s">
        <v>1693</v>
      </c>
      <c r="C170" s="2297"/>
      <c r="D170" s="2023"/>
      <c r="E170" s="2127"/>
      <c r="F170" s="2127"/>
      <c r="G170" s="397"/>
      <c r="H170" s="392" t="s">
        <v>1568</v>
      </c>
      <c r="I170" s="337"/>
      <c r="J170" s="398"/>
      <c r="K170" s="180"/>
      <c r="L170" s="329"/>
      <c r="M170" s="322"/>
      <c r="N170" s="1655"/>
      <c r="O170" s="1655"/>
    </row>
    <row s="1666" customFormat="1" customHeight="1" ht="18.75" hidden="1">
      <c r="A171" s="1814" t="s">
        <v>254</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295</v>
      </c>
      <c r="L171" s="329"/>
      <c r="M171" s="322"/>
      <c r="N171" s="1655"/>
      <c r="O171" s="1655"/>
    </row>
    <row s="1666" customFormat="1" customHeight="1" ht="18.75" hidden="1">
      <c r="A172" s="1814"/>
      <c r="B172" s="361" t="s">
        <v>1693</v>
      </c>
      <c r="C172" s="2297"/>
      <c r="D172" s="2023"/>
      <c r="E172" s="2127"/>
      <c r="F172" s="2127"/>
      <c r="G172" s="397"/>
      <c r="H172" s="392" t="s">
        <v>1568</v>
      </c>
      <c r="I172" s="337"/>
      <c r="J172" s="398"/>
      <c r="K172" s="180"/>
      <c r="L172" s="329"/>
      <c r="M172" s="322"/>
      <c r="N172" s="1655"/>
      <c r="O172" s="1655"/>
    </row>
    <row s="1666" customFormat="1" customHeight="1" ht="18.75" hidden="1">
      <c r="A173" s="1814" t="s">
        <v>261</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Подключение (технологическое присоединение) к централизованной системе водоотведения</v>
      </c>
      <c r="G173" s="1800"/>
      <c r="H173" s="1769"/>
      <c r="I173" s="1807"/>
      <c r="J173" s="1812"/>
      <c r="K173" s="1799" t="s">
        <v>295</v>
      </c>
      <c r="L173" s="329"/>
      <c r="M173" s="322"/>
      <c r="N173" s="1655"/>
      <c r="O173" s="1655"/>
    </row>
    <row s="1666" customFormat="1" customHeight="1" ht="18.75" hidden="1">
      <c r="A174" s="1814"/>
      <c r="B174" s="361" t="s">
        <v>1693</v>
      </c>
      <c r="C174" s="2297"/>
      <c r="D174" s="2023"/>
      <c r="E174" s="2127"/>
      <c r="F174" s="2127"/>
      <c r="G174" s="397"/>
      <c r="H174" s="392" t="s">
        <v>1568</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153</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295</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1693</v>
      </c>
      <c r="C177" s="2297"/>
      <c r="D177" s="2023"/>
      <c r="E177" s="2127"/>
      <c r="F177" s="2127"/>
      <c r="G177" s="397"/>
      <c r="H177" s="392" t="s">
        <v>1568</v>
      </c>
      <c r="I177" s="337"/>
      <c r="J177" s="398"/>
      <c r="K177" s="180"/>
      <c r="L177" s="1989"/>
      <c r="M177" s="322"/>
      <c r="N177" s="1655"/>
      <c r="O177" s="1655"/>
    </row>
    <row s="1666" customFormat="1" customHeight="1" ht="26.25" hidden="1">
      <c r="A178" s="1814" t="s">
        <v>159</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295</v>
      </c>
      <c r="L178" s="1990"/>
      <c r="M178" s="322"/>
      <c r="N178" s="1655"/>
      <c r="O178" s="1655"/>
    </row>
    <row s="1666" customFormat="1" customHeight="1" ht="18.75" hidden="1">
      <c r="A179" s="1814"/>
      <c r="B179" s="361" t="s">
        <v>1693</v>
      </c>
      <c r="C179" s="2297"/>
      <c r="D179" s="2023"/>
      <c r="E179" s="2127"/>
      <c r="F179" s="2127"/>
      <c r="G179" s="397"/>
      <c r="H179" s="392" t="s">
        <v>1568</v>
      </c>
      <c r="I179" s="337"/>
      <c r="J179" s="398"/>
      <c r="K179" s="180"/>
      <c r="L179" s="329"/>
      <c r="M179" s="322"/>
      <c r="N179" s="1655"/>
      <c r="O179" s="1655"/>
    </row>
    <row s="1666" customFormat="1" customHeight="1" ht="18.75" hidden="1">
      <c r="A180" s="1814" t="s">
        <v>165</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295</v>
      </c>
      <c r="L180" s="329"/>
      <c r="M180" s="322"/>
      <c r="N180" s="1655"/>
      <c r="O180" s="1655"/>
    </row>
    <row s="1666" customFormat="1" customHeight="1" ht="18.75" hidden="1">
      <c r="A181" s="1814"/>
      <c r="B181" s="361" t="s">
        <v>1693</v>
      </c>
      <c r="C181" s="2297"/>
      <c r="D181" s="2023"/>
      <c r="E181" s="2127"/>
      <c r="F181" s="2127"/>
      <c r="G181" s="397"/>
      <c r="H181" s="392" t="s">
        <v>1568</v>
      </c>
      <c r="I181" s="337"/>
      <c r="J181" s="398"/>
      <c r="K181" s="180"/>
      <c r="L181" s="329"/>
      <c r="M181" s="322"/>
      <c r="N181" s="1655"/>
      <c r="O181" s="1655"/>
    </row>
    <row s="1666" customFormat="1" customHeight="1" ht="41.25" hidden="1">
      <c r="A182" s="1814" t="s">
        <v>171</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295</v>
      </c>
      <c r="L182" s="329"/>
      <c r="M182" s="322"/>
      <c r="N182" s="1655"/>
      <c r="O182" s="1655"/>
    </row>
    <row s="1666" customFormat="1" customHeight="1" ht="18.75" hidden="1">
      <c r="A183" s="1814"/>
      <c r="B183" s="361" t="s">
        <v>1693</v>
      </c>
      <c r="C183" s="2297"/>
      <c r="D183" s="2023"/>
      <c r="E183" s="2127"/>
      <c r="F183" s="2127"/>
      <c r="G183" s="397"/>
      <c r="H183" s="392" t="s">
        <v>1568</v>
      </c>
      <c r="I183" s="337"/>
      <c r="J183" s="398"/>
      <c r="K183" s="180"/>
      <c r="L183" s="329"/>
      <c r="M183" s="322"/>
      <c r="N183" s="1655"/>
      <c r="O183" s="1655"/>
    </row>
    <row s="1666" customFormat="1" customHeight="1" ht="18.75" hidden="1">
      <c r="A184" s="1814" t="s">
        <v>177</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295</v>
      </c>
      <c r="L184" s="329"/>
      <c r="M184" s="322"/>
      <c r="N184" s="1655"/>
      <c r="O184" s="1655"/>
    </row>
    <row s="1666" customFormat="1" customHeight="1" ht="18.75" hidden="1">
      <c r="A185" s="1814"/>
      <c r="B185" s="361" t="s">
        <v>1693</v>
      </c>
      <c r="C185" s="2297"/>
      <c r="D185" s="2023"/>
      <c r="E185" s="2127"/>
      <c r="F185" s="2127"/>
      <c r="G185" s="397"/>
      <c r="H185" s="392" t="s">
        <v>1568</v>
      </c>
      <c r="I185" s="337"/>
      <c r="J185" s="398"/>
      <c r="K185" s="180"/>
      <c r="L185" s="329"/>
      <c r="M185" s="322"/>
      <c r="N185" s="1655"/>
      <c r="O185" s="1655"/>
    </row>
    <row s="1666" customFormat="1" customHeight="1" ht="18.75" hidden="1">
      <c r="A186" s="1814" t="s">
        <v>183</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295</v>
      </c>
      <c r="L186" s="329"/>
      <c r="M186" s="322"/>
      <c r="N186" s="1655"/>
      <c r="O186" s="1655"/>
    </row>
    <row s="1666" customFormat="1" customHeight="1" ht="18.75" hidden="1">
      <c r="A187" s="1814"/>
      <c r="B187" s="361" t="s">
        <v>1693</v>
      </c>
      <c r="C187" s="2297"/>
      <c r="D187" s="2023"/>
      <c r="E187" s="2127"/>
      <c r="F187" s="2127"/>
      <c r="G187" s="397"/>
      <c r="H187" s="392" t="s">
        <v>1568</v>
      </c>
      <c r="I187" s="337"/>
      <c r="J187" s="398"/>
      <c r="K187" s="180"/>
      <c r="L187" s="329"/>
      <c r="M187" s="322"/>
      <c r="N187" s="1655"/>
      <c r="O187" s="1655"/>
    </row>
    <row s="1666" customFormat="1" customHeight="1" ht="18.75" hidden="1">
      <c r="A188" s="1814" t="s">
        <v>189</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295</v>
      </c>
      <c r="L188" s="329"/>
      <c r="M188" s="322"/>
      <c r="N188" s="1655"/>
      <c r="O188" s="1655"/>
    </row>
    <row s="1666" customFormat="1" customHeight="1" ht="18.75" hidden="1">
      <c r="A189" s="1814"/>
      <c r="B189" s="361" t="s">
        <v>1693</v>
      </c>
      <c r="C189" s="2297"/>
      <c r="D189" s="2023"/>
      <c r="E189" s="2127"/>
      <c r="F189" s="2127"/>
      <c r="G189" s="397"/>
      <c r="H189" s="392" t="s">
        <v>1568</v>
      </c>
      <c r="I189" s="337"/>
      <c r="J189" s="398"/>
      <c r="K189" s="180"/>
      <c r="L189" s="329"/>
      <c r="M189" s="322"/>
      <c r="N189" s="1655"/>
      <c r="O189" s="1655"/>
    </row>
    <row s="1666" customFormat="1" customHeight="1" ht="18.75" hidden="1">
      <c r="A190" s="1814" t="s">
        <v>195</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295</v>
      </c>
      <c r="L190" s="329"/>
      <c r="M190" s="322"/>
      <c r="N190" s="1655"/>
      <c r="O190" s="1655"/>
    </row>
    <row s="1666" customFormat="1" customHeight="1" ht="18.75" hidden="1">
      <c r="A191" s="1814"/>
      <c r="B191" s="361" t="s">
        <v>1693</v>
      </c>
      <c r="C191" s="2297"/>
      <c r="D191" s="2023"/>
      <c r="E191" s="2127"/>
      <c r="F191" s="2127"/>
      <c r="G191" s="397"/>
      <c r="H191" s="392" t="s">
        <v>1568</v>
      </c>
      <c r="I191" s="337"/>
      <c r="J191" s="398"/>
      <c r="K191" s="180"/>
      <c r="L191" s="329"/>
      <c r="M191" s="322"/>
      <c r="N191" s="1655"/>
      <c r="O191" s="1655"/>
    </row>
    <row s="1666" customFormat="1" customHeight="1" ht="18.75" hidden="1">
      <c r="A192" s="1814" t="s">
        <v>209</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295</v>
      </c>
      <c r="L192" s="329"/>
      <c r="M192" s="322"/>
      <c r="N192" s="1655"/>
      <c r="O192" s="1655"/>
    </row>
    <row s="1666" customFormat="1" customHeight="1" ht="18.75" hidden="1">
      <c r="A193" s="1814"/>
      <c r="B193" s="361" t="s">
        <v>1693</v>
      </c>
      <c r="C193" s="2297"/>
      <c r="D193" s="2023"/>
      <c r="E193" s="2127"/>
      <c r="F193" s="2127"/>
      <c r="G193" s="397"/>
      <c r="H193" s="392" t="s">
        <v>1568</v>
      </c>
      <c r="I193" s="337"/>
      <c r="J193" s="398"/>
      <c r="K193" s="180"/>
      <c r="L193" s="329"/>
      <c r="M193" s="322"/>
      <c r="N193" s="1655"/>
      <c r="O193" s="1655"/>
    </row>
    <row s="1666" customFormat="1" customHeight="1" ht="18.75" hidden="1">
      <c r="A194" s="1814" t="s">
        <v>214</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295</v>
      </c>
      <c r="L194" s="329"/>
      <c r="M194" s="322"/>
      <c r="N194" s="1655"/>
      <c r="O194" s="1655"/>
    </row>
    <row s="1666" customFormat="1" customHeight="1" ht="18.75" hidden="1">
      <c r="A195" s="1814"/>
      <c r="B195" s="361" t="s">
        <v>1693</v>
      </c>
      <c r="C195" s="2297"/>
      <c r="D195" s="2023"/>
      <c r="E195" s="2127"/>
      <c r="F195" s="2127"/>
      <c r="G195" s="397"/>
      <c r="H195" s="392" t="s">
        <v>1568</v>
      </c>
      <c r="I195" s="337"/>
      <c r="J195" s="398"/>
      <c r="K195" s="180"/>
      <c r="L195" s="329"/>
      <c r="M195" s="322"/>
      <c r="N195" s="1655"/>
      <c r="O195" s="1655"/>
    </row>
    <row s="1666" customFormat="1" customHeight="1" ht="18.75" hidden="1">
      <c r="A196" s="1814" t="s">
        <v>219</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295</v>
      </c>
      <c r="L196" s="329"/>
      <c r="M196" s="322"/>
      <c r="N196" s="1655"/>
      <c r="O196" s="1655"/>
    </row>
    <row s="1666" customFormat="1" customHeight="1" ht="18.75" hidden="1">
      <c r="A197" s="1814"/>
      <c r="B197" s="361" t="s">
        <v>1693</v>
      </c>
      <c r="C197" s="2297"/>
      <c r="D197" s="2023"/>
      <c r="E197" s="2127"/>
      <c r="F197" s="2127"/>
      <c r="G197" s="397"/>
      <c r="H197" s="392" t="s">
        <v>1568</v>
      </c>
      <c r="I197" s="337"/>
      <c r="J197" s="398"/>
      <c r="K197" s="180"/>
      <c r="L197" s="329"/>
      <c r="M197" s="322"/>
      <c r="N197" s="1655"/>
      <c r="O197" s="1655"/>
    </row>
    <row s="1666" customFormat="1" customHeight="1" ht="18.75" hidden="1">
      <c r="A198" s="1814" t="s">
        <v>224</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295</v>
      </c>
      <c r="L198" s="329"/>
      <c r="M198" s="322"/>
      <c r="N198" s="1655"/>
      <c r="O198" s="1655"/>
    </row>
    <row s="1666" customFormat="1" customHeight="1" ht="18.75" hidden="1">
      <c r="A199" s="1814"/>
      <c r="B199" s="361" t="s">
        <v>1693</v>
      </c>
      <c r="C199" s="2297"/>
      <c r="D199" s="2023"/>
      <c r="E199" s="2127"/>
      <c r="F199" s="2127"/>
      <c r="G199" s="397"/>
      <c r="H199" s="392" t="s">
        <v>1568</v>
      </c>
      <c r="I199" s="337"/>
      <c r="J199" s="398"/>
      <c r="K199" s="180"/>
      <c r="L199" s="329"/>
      <c r="M199" s="322"/>
      <c r="N199" s="1655"/>
      <c r="O199" s="1655"/>
    </row>
    <row s="1666" customFormat="1" customHeight="1" ht="18.75" hidden="1">
      <c r="A200" s="1814" t="s">
        <v>229</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295</v>
      </c>
      <c r="L200" s="329"/>
      <c r="M200" s="322"/>
      <c r="N200" s="1655"/>
      <c r="O200" s="1655"/>
    </row>
    <row s="1666" customFormat="1" customHeight="1" ht="18.75" hidden="1">
      <c r="A201" s="1814"/>
      <c r="B201" s="361" t="s">
        <v>1693</v>
      </c>
      <c r="C201" s="2297"/>
      <c r="D201" s="2023"/>
      <c r="E201" s="2127"/>
      <c r="F201" s="2127"/>
      <c r="G201" s="397"/>
      <c r="H201" s="392" t="s">
        <v>1568</v>
      </c>
      <c r="I201" s="337"/>
      <c r="J201" s="398"/>
      <c r="K201" s="180"/>
      <c r="L201" s="329"/>
      <c r="M201" s="322"/>
      <c r="N201" s="1655"/>
      <c r="O201" s="1655"/>
    </row>
    <row s="1666" customFormat="1" customHeight="1" ht="18.75" hidden="1">
      <c r="A202" s="1814" t="s">
        <v>234</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295</v>
      </c>
      <c r="L202" s="329"/>
      <c r="M202" s="322"/>
      <c r="N202" s="1655"/>
      <c r="O202" s="1655"/>
    </row>
    <row s="1666" customFormat="1" customHeight="1" ht="18.75" hidden="1">
      <c r="A203" s="1814"/>
      <c r="B203" s="361" t="s">
        <v>1693</v>
      </c>
      <c r="C203" s="2297"/>
      <c r="D203" s="2023"/>
      <c r="E203" s="2127"/>
      <c r="F203" s="2127"/>
      <c r="G203" s="397"/>
      <c r="H203" s="392" t="s">
        <v>1568</v>
      </c>
      <c r="I203" s="337"/>
      <c r="J203" s="398"/>
      <c r="K203" s="180"/>
      <c r="L203" s="329"/>
      <c r="M203" s="322"/>
      <c r="N203" s="1655"/>
      <c r="O203" s="1655"/>
    </row>
    <row s="1666" customFormat="1" customHeight="1" ht="18.75" hidden="1">
      <c r="A204" s="1814" t="s">
        <v>239</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295</v>
      </c>
      <c r="L204" s="329"/>
      <c r="M204" s="322"/>
      <c r="N204" s="1655"/>
      <c r="O204" s="1655"/>
    </row>
    <row s="1666" customFormat="1" customHeight="1" ht="18.75" hidden="1">
      <c r="A205" s="1814"/>
      <c r="B205" s="361" t="s">
        <v>1693</v>
      </c>
      <c r="C205" s="2297"/>
      <c r="D205" s="2023"/>
      <c r="E205" s="2127"/>
      <c r="F205" s="2127"/>
      <c r="G205" s="397"/>
      <c r="H205" s="392" t="s">
        <v>1568</v>
      </c>
      <c r="I205" s="337"/>
      <c r="J205" s="398"/>
      <c r="K205" s="180"/>
      <c r="L205" s="329"/>
      <c r="M205" s="322"/>
      <c r="N205" s="1655"/>
      <c r="O205" s="1655"/>
    </row>
    <row s="1666" customFormat="1" customHeight="1" ht="18.75" hidden="1">
      <c r="A206" s="1814" t="s">
        <v>244</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295</v>
      </c>
      <c r="L206" s="329"/>
      <c r="M206" s="322"/>
      <c r="N206" s="1655"/>
      <c r="O206" s="1655"/>
    </row>
    <row s="1666" customFormat="1" customHeight="1" ht="18.75" hidden="1">
      <c r="A207" s="1814"/>
      <c r="B207" s="361" t="s">
        <v>1693</v>
      </c>
      <c r="C207" s="2297"/>
      <c r="D207" s="2023"/>
      <c r="E207" s="2127"/>
      <c r="F207" s="2127"/>
      <c r="G207" s="397"/>
      <c r="H207" s="392" t="s">
        <v>1568</v>
      </c>
      <c r="I207" s="337"/>
      <c r="J207" s="398"/>
      <c r="K207" s="180"/>
      <c r="L207" s="329"/>
      <c r="M207" s="322"/>
      <c r="N207" s="1655"/>
      <c r="O207" s="1655"/>
    </row>
    <row s="1666" customFormat="1" customHeight="1" ht="18.75" hidden="1">
      <c r="A208" s="1814" t="s">
        <v>249</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295</v>
      </c>
      <c r="L208" s="329"/>
      <c r="M208" s="322"/>
      <c r="N208" s="1655"/>
      <c r="O208" s="1655"/>
    </row>
    <row s="1666" customFormat="1" customHeight="1" ht="18.75" hidden="1">
      <c r="A209" s="1814"/>
      <c r="B209" s="361" t="s">
        <v>1693</v>
      </c>
      <c r="C209" s="2297"/>
      <c r="D209" s="2023"/>
      <c r="E209" s="2127"/>
      <c r="F209" s="2127"/>
      <c r="G209" s="397"/>
      <c r="H209" s="392" t="s">
        <v>1568</v>
      </c>
      <c r="I209" s="337"/>
      <c r="J209" s="398"/>
      <c r="K209" s="180"/>
      <c r="L209" s="329"/>
      <c r="M209" s="322"/>
      <c r="N209" s="1655"/>
      <c r="O209" s="1655"/>
    </row>
    <row s="1666" customFormat="1" customHeight="1" ht="18.75" hidden="1">
      <c r="A210" s="1814" t="s">
        <v>254</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295</v>
      </c>
      <c r="L210" s="329"/>
      <c r="M210" s="322"/>
      <c r="N210" s="1655"/>
      <c r="O210" s="1655"/>
    </row>
    <row s="1666" customFormat="1" customHeight="1" ht="18.75" hidden="1">
      <c r="A211" s="1814"/>
      <c r="B211" s="361" t="s">
        <v>1693</v>
      </c>
      <c r="C211" s="2297"/>
      <c r="D211" s="2023"/>
      <c r="E211" s="2127"/>
      <c r="F211" s="2127"/>
      <c r="G211" s="397"/>
      <c r="H211" s="392" t="s">
        <v>1568</v>
      </c>
      <c r="I211" s="337"/>
      <c r="J211" s="398"/>
      <c r="K211" s="180"/>
      <c r="L211" s="329"/>
      <c r="M211" s="322"/>
      <c r="N211" s="1655"/>
      <c r="O211" s="1655"/>
    </row>
    <row s="1666" customFormat="1" customHeight="1" ht="18.75" hidden="1">
      <c r="A212" s="1814" t="s">
        <v>261</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Подключение (технологическое присоединение) к централизованной системе водоотведения</v>
      </c>
      <c r="G212" s="1800"/>
      <c r="H212" s="1769"/>
      <c r="I212" s="1807"/>
      <c r="J212" s="1812"/>
      <c r="K212" s="1799" t="s">
        <v>295</v>
      </c>
      <c r="L212" s="329"/>
      <c r="M212" s="322"/>
      <c r="N212" s="1655"/>
      <c r="O212" s="1655"/>
    </row>
    <row s="1666" customFormat="1" customHeight="1" ht="18.75" hidden="1">
      <c r="A213" s="1814"/>
      <c r="B213" s="361" t="s">
        <v>1693</v>
      </c>
      <c r="C213" s="2297"/>
      <c r="D213" s="2023"/>
      <c r="E213" s="2127"/>
      <c r="F213" s="2127"/>
      <c r="G213" s="397"/>
      <c r="H213" s="392" t="s">
        <v>1568</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4F126-3384-CB0E-CFFC-594F7725750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48">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45372.43078703704</v>
      </c>
      <c r="W28" s="2179"/>
      <c r="X28" s="2179"/>
      <c r="Y28" s="2179"/>
      <c r="Z28" s="2179"/>
      <c r="AA28" s="2179"/>
      <c r="AB28" s="314"/>
      <c r="AC28" s="2179" t="str">
        <f>IF(TITLE_DATE_CHANGE_PERIOD="",IF(TITLE_DATE_PR="","",TITLE_DATE_PR),TITLE_DATE_CHANGE_PERIOD)</f>
        <v>45372.43078703704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45372.43078703704</v>
      </c>
      <c r="W32" s="2179"/>
      <c r="X32" s="2179"/>
      <c r="Y32" s="2179"/>
      <c r="Z32" s="2179"/>
      <c r="AA32" s="2179"/>
      <c r="AB32" s="314"/>
      <c r="AC32" s="2179" t="str">
        <f>IF(TITLE_DATE_CHANGE_PERIOD="",IF(TITLE_DATE_PR="","",TITLE_DATE_PR),TITLE_DATE_CHANGE_PERIOD)</f>
        <v>45372.43078703704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375" t="s">
        <v>1702</v>
      </c>
      <c r="W38" s="2177" t="s">
        <v>491</v>
      </c>
      <c r="X38" s="2178"/>
      <c r="Y38" s="2177" t="s">
        <v>492</v>
      </c>
      <c r="Z38" s="2184"/>
      <c r="AA38" s="2178"/>
      <c r="AB38" s="2193"/>
      <c r="AC38" s="13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375" t="s">
        <v>1705</v>
      </c>
      <c r="W39" s="1230" t="s">
        <v>1706</v>
      </c>
      <c r="X39" s="1230" t="s">
        <v>1707</v>
      </c>
      <c r="Y39" s="1380" t="s">
        <v>502</v>
      </c>
      <c r="Z39" s="2185" t="s">
        <v>503</v>
      </c>
      <c r="AA39" s="2186"/>
      <c r="AB39" s="2194"/>
      <c r="AC39" s="1375" t="s">
        <v>1705</v>
      </c>
      <c r="AD39" s="1230" t="s">
        <v>1706</v>
      </c>
      <c r="AE39" s="1230" t="s">
        <v>1707</v>
      </c>
      <c r="AF39" s="1380"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210</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210</v>
      </c>
      <c r="B42" s="1386" t="s">
        <v>211</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210</v>
      </c>
      <c r="B43" s="1386" t="s">
        <v>211</v>
      </c>
      <c r="C43" s="1386" t="s">
        <v>212</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210</v>
      </c>
      <c r="B44" s="1386" t="s">
        <v>211</v>
      </c>
      <c r="C44" s="1386" t="s">
        <v>212</v>
      </c>
      <c r="D44" s="1386" t="s">
        <v>1708</v>
      </c>
      <c r="E44" s="2174"/>
      <c r="F44" s="2174"/>
      <c r="G44" s="2174"/>
      <c r="H44" s="2174"/>
      <c r="I44" s="2171" t="str">
        <f>S43&amp;".1"</f>
        <v>...1</v>
      </c>
      <c r="J44" s="1386"/>
      <c r="K44" s="1386"/>
      <c r="L44" s="1387"/>
      <c r="P44" s="2172">
        <v>1</v>
      </c>
      <c r="Q44" s="1377"/>
      <c r="R44" s="344"/>
      <c r="S44" s="1381"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210</v>
      </c>
      <c r="B45" s="1386" t="s">
        <v>211</v>
      </c>
      <c r="C45" s="1386" t="s">
        <v>212</v>
      </c>
      <c r="D45" s="1386" t="s">
        <v>1708</v>
      </c>
      <c r="E45" s="2174"/>
      <c r="F45" s="2174"/>
      <c r="G45" s="2174"/>
      <c r="H45" s="2174"/>
      <c r="I45" s="2201"/>
      <c r="J45" s="2171" t="str">
        <f>I44&amp;".1"</f>
        <v>...1.1</v>
      </c>
      <c r="K45" s="1386"/>
      <c r="L45" s="1387" t="s">
        <v>465</v>
      </c>
      <c r="P45" s="2172"/>
      <c r="Q45" s="2172">
        <v>1</v>
      </c>
      <c r="R45" s="345"/>
      <c r="S45" s="1381"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210</v>
      </c>
      <c r="B46" s="1386" t="s">
        <v>211</v>
      </c>
      <c r="C46" s="1386" t="s">
        <v>212</v>
      </c>
      <c r="D46" s="1386" t="s">
        <v>1708</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210</v>
      </c>
      <c r="B47" s="1386" t="s">
        <v>211</v>
      </c>
      <c r="C47" s="1386" t="s">
        <v>212</v>
      </c>
      <c r="D47" s="1386" t="s">
        <v>1708</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210</v>
      </c>
      <c r="B48" s="1386" t="s">
        <v>211</v>
      </c>
      <c r="C48" s="1386" t="s">
        <v>212</v>
      </c>
      <c r="D48" s="1386" t="s">
        <v>1708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210</v>
      </c>
      <c r="B49" s="1386" t="s">
        <v>211</v>
      </c>
      <c r="C49" s="1386" t="s">
        <v>212</v>
      </c>
      <c r="D49" s="1386" t="s">
        <v>1708</v>
      </c>
      <c r="E49" s="2174"/>
      <c r="F49" s="2174"/>
      <c r="G49" s="2174"/>
      <c r="H49" s="2174"/>
      <c r="I49" s="2171"/>
      <c r="J49" s="1386"/>
      <c r="K49" s="1386"/>
      <c r="L49" s="1387"/>
      <c r="P49" s="2172"/>
      <c r="Q49" s="1377"/>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210</v>
      </c>
      <c r="B50" s="1386" t="s">
        <v>211</v>
      </c>
      <c r="C50" s="1386" t="s">
        <v>212</v>
      </c>
      <c r="D50" s="1386" t="s">
        <v>1708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210</v>
      </c>
      <c r="B51" s="1366" t="s">
        <v>211</v>
      </c>
      <c r="C51" s="1337"/>
      <c r="D51" s="1337"/>
      <c r="E51" s="2174"/>
      <c r="F51" s="2173"/>
      <c r="G51" s="1337"/>
      <c r="H51" s="1337"/>
      <c r="I51" s="1337"/>
      <c r="J51" s="1337"/>
      <c r="K51" s="1337"/>
      <c r="L51" s="1449"/>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210</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7641D-BB43-5D06-4741-DC6F02040F4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45372.43078703704</v>
      </c>
      <c r="W28" s="2179"/>
      <c r="X28" s="2179"/>
      <c r="Y28" s="2179"/>
      <c r="Z28" s="2179"/>
      <c r="AA28" s="2179"/>
      <c r="AB28" s="314"/>
      <c r="AC28" s="2179" t="str">
        <f>IF(TITLE_DATE_CHANGE_PERIOD="",IF(TITLE_DATE_PR="","",TITLE_DATE_PR),TITLE_DATE_CHANGE_PERIOD)</f>
        <v>45372.43078703704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45372.43078703704</v>
      </c>
      <c r="W32" s="2179"/>
      <c r="X32" s="2179"/>
      <c r="Y32" s="2179"/>
      <c r="Z32" s="2179"/>
      <c r="AA32" s="2179"/>
      <c r="AB32" s="314"/>
      <c r="AC32" s="2179" t="str">
        <f>IF(TITLE_DATE_CHANGE_PERIOD="",IF(TITLE_DATE_PR="","",TITLE_DATE_PR),TITLE_DATE_CHANGE_PERIOD)</f>
        <v>45372.43078703704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215</v>
      </c>
      <c r="B42" s="1386" t="s">
        <v>216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215</v>
      </c>
      <c r="B43" s="1386" t="s">
        <v>216</v>
      </c>
      <c r="C43" s="1386" t="s">
        <v>217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215</v>
      </c>
      <c r="B44" s="1386" t="s">
        <v>216</v>
      </c>
      <c r="C44" s="1386" t="s">
        <v>217</v>
      </c>
      <c r="D44" s="1386" t="s">
        <v>1711</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215</v>
      </c>
      <c r="B45" s="1386" t="s">
        <v>216</v>
      </c>
      <c r="C45" s="1386" t="s">
        <v>217</v>
      </c>
      <c r="D45" s="1386" t="s">
        <v>1711</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215</v>
      </c>
      <c r="B46" s="1386" t="s">
        <v>216</v>
      </c>
      <c r="C46" s="1386" t="s">
        <v>217</v>
      </c>
      <c r="D46" s="1386" t="s">
        <v>1711</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215</v>
      </c>
      <c r="B47" s="1386" t="s">
        <v>216</v>
      </c>
      <c r="C47" s="1386" t="s">
        <v>217</v>
      </c>
      <c r="D47" s="1386" t="s">
        <v>1711</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215</v>
      </c>
      <c r="B48" s="1386" t="s">
        <v>216</v>
      </c>
      <c r="C48" s="1386" t="s">
        <v>217</v>
      </c>
      <c r="D48" s="1386" t="s">
        <v>1711</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215</v>
      </c>
      <c r="B49" s="1386" t="s">
        <v>216</v>
      </c>
      <c r="C49" s="1386" t="s">
        <v>217</v>
      </c>
      <c r="D49" s="1386" t="s">
        <v>1711</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215</v>
      </c>
      <c r="B50" s="1386" t="s">
        <v>216</v>
      </c>
      <c r="C50" s="1386" t="s">
        <v>217</v>
      </c>
      <c r="D50" s="1386" t="s">
        <v>1711</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215</v>
      </c>
      <c r="B51" s="1366" t="s">
        <v>216</v>
      </c>
      <c r="C51" s="1337"/>
      <c r="D51" s="1337"/>
      <c r="E51" s="2174"/>
      <c r="F51" s="2173"/>
      <c r="G51" s="1337"/>
      <c r="H51" s="1337"/>
      <c r="I51" s="1337"/>
      <c r="J51" s="1337"/>
      <c r="K51" s="1337"/>
      <c r="L51" s="1481"/>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B5BDD-66B1-01B1-94AA-87F3CD16EE0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45372.43078703704</v>
      </c>
      <c r="W28" s="2179"/>
      <c r="X28" s="2179"/>
      <c r="Y28" s="2179"/>
      <c r="Z28" s="2179"/>
      <c r="AA28" s="2179"/>
      <c r="AB28" s="314"/>
      <c r="AC28" s="2179" t="str">
        <f>IF(TITLE_DATE_CHANGE_PERIOD="",IF(TITLE_DATE_PR="","",TITLE_DATE_PR),TITLE_DATE_CHANGE_PERIOD)</f>
        <v>45372.43078703704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45372.43078703704</v>
      </c>
      <c r="W32" s="2179"/>
      <c r="X32" s="2179"/>
      <c r="Y32" s="2179"/>
      <c r="Z32" s="2179"/>
      <c r="AA32" s="2179"/>
      <c r="AB32" s="314"/>
      <c r="AC32" s="2179" t="str">
        <f>IF(TITLE_DATE_CHANGE_PERIOD="",IF(TITLE_DATE_PR="","",TITLE_DATE_PR),TITLE_DATE_CHANGE_PERIOD)</f>
        <v>45372.43078703704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220</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220</v>
      </c>
      <c r="B42" s="1386" t="s">
        <v>221</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220</v>
      </c>
      <c r="B43" s="1386" t="s">
        <v>221</v>
      </c>
      <c r="C43" s="1386" t="s">
        <v>222</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220</v>
      </c>
      <c r="B44" s="1386" t="s">
        <v>221</v>
      </c>
      <c r="C44" s="1386" t="s">
        <v>222</v>
      </c>
      <c r="D44" s="1386" t="s">
        <v>1712</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220</v>
      </c>
      <c r="B45" s="1386" t="s">
        <v>221</v>
      </c>
      <c r="C45" s="1386" t="s">
        <v>222</v>
      </c>
      <c r="D45" s="1386" t="s">
        <v>1712</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220</v>
      </c>
      <c r="B46" s="1386" t="s">
        <v>221</v>
      </c>
      <c r="C46" s="1386" t="s">
        <v>222</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220</v>
      </c>
      <c r="B47" s="1386" t="s">
        <v>221</v>
      </c>
      <c r="C47" s="1386" t="s">
        <v>222</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220</v>
      </c>
      <c r="B48" s="1386" t="s">
        <v>221</v>
      </c>
      <c r="C48" s="1386" t="s">
        <v>222</v>
      </c>
      <c r="D48" s="1386" t="s">
        <v>1712</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220</v>
      </c>
      <c r="B49" s="1386" t="s">
        <v>221</v>
      </c>
      <c r="C49" s="1386" t="s">
        <v>222</v>
      </c>
      <c r="D49" s="1386" t="s">
        <v>1712</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220</v>
      </c>
      <c r="B50" s="1386" t="s">
        <v>221</v>
      </c>
      <c r="C50" s="1386" t="s">
        <v>222</v>
      </c>
      <c r="D50" s="1386" t="s">
        <v>1712</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220</v>
      </c>
      <c r="B51" s="1366" t="s">
        <v>221</v>
      </c>
      <c r="C51" s="1337"/>
      <c r="D51" s="1337"/>
      <c r="E51" s="2174"/>
      <c r="F51" s="2173"/>
      <c r="G51" s="1337"/>
      <c r="H51" s="1337"/>
      <c r="I51" s="1337"/>
      <c r="J51" s="1337"/>
      <c r="K51" s="1337"/>
      <c r="L51" s="1481"/>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220</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40552-B87C-A12B-6E99-6B7E00038F6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45372.43078703704</v>
      </c>
      <c r="W28" s="2179"/>
      <c r="X28" s="2179"/>
      <c r="Y28" s="2179"/>
      <c r="Z28" s="2179"/>
      <c r="AA28" s="2179"/>
      <c r="AB28" s="314"/>
      <c r="AC28" s="2179" t="str">
        <f>IF(TITLE_DATE_CHANGE_PERIOD="",IF(TITLE_DATE_PR="","",TITLE_DATE_PR),TITLE_DATE_CHANGE_PERIOD)</f>
        <v>45372.43078703704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45372.43078703704</v>
      </c>
      <c r="W32" s="2179"/>
      <c r="X32" s="2179"/>
      <c r="Y32" s="2179"/>
      <c r="Z32" s="2179"/>
      <c r="AA32" s="2179"/>
      <c r="AB32" s="314"/>
      <c r="AC32" s="2179" t="str">
        <f>IF(TITLE_DATE_CHANGE_PERIOD="",IF(TITLE_DATE_PR="","",TITLE_DATE_PR),TITLE_DATE_CHANGE_PERIOD)</f>
        <v>45372.43078703704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225</v>
      </c>
      <c r="B42" s="1386" t="s">
        <v>226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225</v>
      </c>
      <c r="B43" s="1386" t="s">
        <v>226</v>
      </c>
      <c r="C43" s="1386" t="s">
        <v>227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225</v>
      </c>
      <c r="B44" s="1386" t="s">
        <v>226</v>
      </c>
      <c r="C44" s="1386" t="s">
        <v>227</v>
      </c>
      <c r="D44" s="1386" t="s">
        <v>1713</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225</v>
      </c>
      <c r="B45" s="1386" t="s">
        <v>226</v>
      </c>
      <c r="C45" s="1386" t="s">
        <v>227</v>
      </c>
      <c r="D45" s="1386" t="s">
        <v>1713</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225</v>
      </c>
      <c r="B46" s="1386" t="s">
        <v>226</v>
      </c>
      <c r="C46" s="1386" t="s">
        <v>227</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225</v>
      </c>
      <c r="B47" s="1386" t="s">
        <v>226</v>
      </c>
      <c r="C47" s="1386" t="s">
        <v>227</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225</v>
      </c>
      <c r="B48" s="1386" t="s">
        <v>226</v>
      </c>
      <c r="C48" s="1386" t="s">
        <v>227</v>
      </c>
      <c r="D48" s="1386" t="s">
        <v>1713</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225</v>
      </c>
      <c r="B49" s="1386" t="s">
        <v>226</v>
      </c>
      <c r="C49" s="1386" t="s">
        <v>227</v>
      </c>
      <c r="D49" s="1386" t="s">
        <v>1713</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225</v>
      </c>
      <c r="B50" s="1386" t="s">
        <v>226</v>
      </c>
      <c r="C50" s="1386" t="s">
        <v>227</v>
      </c>
      <c r="D50" s="1386" t="s">
        <v>1713</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225</v>
      </c>
      <c r="B51" s="1366" t="s">
        <v>226</v>
      </c>
      <c r="C51" s="1337"/>
      <c r="D51" s="1337"/>
      <c r="E51" s="2174"/>
      <c r="F51" s="2173"/>
      <c r="G51" s="1337"/>
      <c r="H51" s="1337"/>
      <c r="I51" s="1337"/>
      <c r="J51" s="1337"/>
      <c r="K51" s="1337"/>
      <c r="L51" s="1481"/>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A1EA8-0B97-F0CF-5AAE-CFCE1C04564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1695</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265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45372.43078703704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14/3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45372.43078703704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14/3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471" t="s">
        <v>547</v>
      </c>
      <c r="W44" s="1471" t="s">
        <v>548</v>
      </c>
      <c r="X44" s="1471" t="s">
        <v>547</v>
      </c>
      <c r="Y44" s="1471" t="s">
        <v>548</v>
      </c>
      <c r="Z44" s="1478"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471" t="s">
        <v>547</v>
      </c>
      <c r="AU44" s="1471" t="s">
        <v>548</v>
      </c>
      <c r="AV44" s="1471" t="s">
        <v>547</v>
      </c>
      <c r="AW44" s="1471" t="s">
        <v>548</v>
      </c>
      <c r="AX44" s="1478"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230</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230</v>
      </c>
      <c r="B47" s="1386" t="s">
        <v>231</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42">
      <c r="A48" s="1386" t="s">
        <v>230</v>
      </c>
      <c r="B48" s="1386" t="s">
        <v>231</v>
      </c>
      <c r="C48" s="1386" t="s">
        <v>232</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1694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1695</v>
      </c>
      <c r="BE48" s="498"/>
      <c r="BF48" s="498" t="str">
        <f>IF(T48="","",T48)</f>
        <v>Наименование централизованной системы холодного водоснабжения</v>
      </c>
      <c r="BG48" s="498"/>
      <c r="BH48" s="498"/>
    </row>
    <row s="1673" customFormat="1" customHeight="1" ht="0">
      <c r="A49" s="1366" t="s">
        <v>230</v>
      </c>
      <c r="B49" s="1366" t="s">
        <v>231</v>
      </c>
      <c r="C49" s="1366" t="s">
        <v>232</v>
      </c>
      <c r="D49" s="1366" t="s">
        <v>1728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230</v>
      </c>
      <c r="B50" s="1366" t="s">
        <v>231</v>
      </c>
      <c r="C50" s="1366" t="s">
        <v>232</v>
      </c>
      <c r="D50" s="1366" t="s">
        <v>1728</v>
      </c>
      <c r="E50" s="2174"/>
      <c r="F50" s="2174"/>
      <c r="G50" s="2174"/>
      <c r="H50" s="2174"/>
      <c r="I50" s="2171" t="str">
        <f>S49&amp;".1"</f>
        <v>.1</v>
      </c>
      <c r="J50" s="1366"/>
      <c r="K50" s="1366"/>
      <c r="L50" s="1369" t="s">
        <v>462</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230</v>
      </c>
      <c r="B51" s="1366" t="s">
        <v>231</v>
      </c>
      <c r="C51" s="1366" t="s">
        <v>232</v>
      </c>
      <c r="D51" s="1366" t="s">
        <v>1728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230</v>
      </c>
      <c r="B52" s="1386" t="s">
        <v>231</v>
      </c>
      <c r="C52" s="1386" t="s">
        <v>232</v>
      </c>
      <c r="D52" s="1386" t="s">
        <v>1728</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230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230</v>
      </c>
      <c r="B56" s="1386" t="s">
        <v>231</v>
      </c>
      <c r="C56" s="1386" t="s">
        <v>232</v>
      </c>
      <c r="D56" s="1386" t="s">
        <v>1728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230</v>
      </c>
      <c r="B57" s="1386" t="s">
        <v>231</v>
      </c>
      <c r="C57" s="1386" t="s">
        <v>232</v>
      </c>
      <c r="D57" s="1386" t="s">
        <v>1728</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230</v>
      </c>
      <c r="B58" s="1366" t="s">
        <v>231</v>
      </c>
      <c r="C58" s="1366" t="s">
        <v>232</v>
      </c>
      <c r="D58" s="1366" t="s">
        <v>1728</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230</v>
      </c>
      <c r="B59" s="1366" t="s">
        <v>231</v>
      </c>
      <c r="C59" s="1366" t="s">
        <v>232</v>
      </c>
      <c r="D59" s="1366" t="s">
        <v>1728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230</v>
      </c>
      <c r="B60" s="1366" t="s">
        <v>231</v>
      </c>
      <c r="C60" s="1366" t="s">
        <v>232</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230</v>
      </c>
      <c r="B61" s="1366" t="s">
        <v>231</v>
      </c>
      <c r="C61" s="1337"/>
      <c r="D61" s="1337"/>
      <c r="E61" s="2174"/>
      <c r="F61" s="2173"/>
      <c r="G61" s="1337"/>
      <c r="H61" s="1337"/>
      <c r="I61" s="1337"/>
      <c r="J61" s="1337"/>
      <c r="K61" s="1337"/>
      <c r="L61" s="1487"/>
      <c r="M61" s="1344"/>
      <c r="N61" s="1344"/>
      <c r="P61" s="1339"/>
      <c r="Q61" s="1340"/>
      <c r="R61" s="1339"/>
      <c r="S61" s="1345"/>
      <c r="T61" s="1348" t="s">
        <v>265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230</v>
      </c>
      <c r="B62" s="1366"/>
      <c r="C62" s="1366"/>
      <c r="D62" s="1366"/>
      <c r="E62" s="2173"/>
      <c r="F62" s="1366"/>
      <c r="G62" s="1366"/>
      <c r="H62" s="1366"/>
      <c r="I62" s="1366"/>
      <c r="J62" s="1366"/>
      <c r="K62" s="1366"/>
      <c r="L62" s="1369"/>
      <c r="M62" s="1344"/>
      <c r="N62" s="1344"/>
      <c r="O62" s="516"/>
      <c r="P62" s="376"/>
      <c r="Q62" s="1367"/>
      <c r="R62" s="376"/>
      <c r="S62" s="1345"/>
      <c r="T62" s="1348" t="s">
        <v>266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267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1729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504</v>
      </c>
      <c r="T67" s="2200" t="s">
        <v>1730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975B8-BE6E-D23B-B38B-B0F729FD5E0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1731</v>
      </c>
      <c r="D2" s="1669"/>
      <c r="E2" s="544">
        <f>B2</f>
        <v>0</v>
      </c>
      <c r="F2" s="545"/>
      <c r="G2" s="1677" t="s">
        <v>427</v>
      </c>
      <c r="H2" s="1677" t="s">
        <v>427</v>
      </c>
      <c r="I2" s="1677" t="s">
        <v>427</v>
      </c>
      <c r="J2" s="270" t="s">
        <v>1732</v>
      </c>
      <c r="K2" s="541"/>
    </row>
    <row s="1673" customFormat="1" customHeight="1" ht="0.75" hidden="1">
      <c r="B3" s="1920"/>
      <c r="C3" s="1168"/>
      <c r="D3" s="546"/>
      <c r="E3" s="547"/>
      <c r="F3" s="548" t="s">
        <v>1733</v>
      </c>
      <c r="G3" s="549"/>
      <c r="H3" s="549">
        <f>H4*H5+H7</f>
        <v>0</v>
      </c>
      <c r="I3" s="549">
        <f>I4*I5+I6</f>
        <v>0</v>
      </c>
      <c r="J3" s="550"/>
    </row>
    <row customHeight="1" ht="23.25" hidden="1">
      <c r="B4" s="1920"/>
      <c r="C4" s="1168"/>
      <c r="D4" s="1669"/>
      <c r="E4" s="544" t="str">
        <f>B2&amp;".1"</f>
        <v>.1</v>
      </c>
      <c r="F4" s="551" t="s">
        <v>1734</v>
      </c>
      <c r="G4" s="552"/>
      <c r="H4" s="539"/>
      <c r="I4" s="539"/>
      <c r="J4" s="270" t="s">
        <v>1735</v>
      </c>
      <c r="K4" s="541"/>
    </row>
    <row customHeight="1" ht="18.75" hidden="1">
      <c r="B5" s="1920"/>
      <c r="C5" s="1168"/>
      <c r="D5" s="1669"/>
      <c r="E5" s="544" t="str">
        <f>B2&amp;".2"</f>
        <v>.2</v>
      </c>
      <c r="F5" s="551" t="s">
        <v>1736</v>
      </c>
      <c r="G5" s="1677" t="s">
        <v>1737</v>
      </c>
      <c r="H5" s="539"/>
      <c r="I5" s="539"/>
      <c r="J5" s="270"/>
      <c r="K5" s="541"/>
    </row>
    <row customHeight="1" ht="18.75" hidden="1">
      <c r="B6" s="1920"/>
      <c r="C6" s="1168"/>
      <c r="D6" s="1669"/>
      <c r="E6" s="544" t="str">
        <f>B2&amp;".3"</f>
        <v>.3</v>
      </c>
      <c r="F6" s="551" t="s">
        <v>1738</v>
      </c>
      <c r="G6" s="1677" t="s">
        <v>1737</v>
      </c>
      <c r="H6" s="539"/>
      <c r="I6" s="539"/>
      <c r="J6" s="270"/>
      <c r="K6" s="541"/>
    </row>
    <row customHeight="1" ht="18.75" hidden="1">
      <c r="B7" s="1920"/>
      <c r="C7" s="1168"/>
      <c r="D7" s="1669"/>
      <c r="E7" s="544" t="str">
        <f>B2&amp;".4"</f>
        <v>.4</v>
      </c>
      <c r="F7" s="551" t="s">
        <v>1739</v>
      </c>
      <c r="G7" s="1677" t="s">
        <v>427</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1737</v>
      </c>
      <c r="H9" s="539"/>
      <c r="I9" s="539"/>
      <c r="J9" s="540" t="s">
        <v>1740</v>
      </c>
      <c r="K9" s="541"/>
      <c r="L9" s="1667"/>
      <c r="M9" s="1667"/>
      <c r="R9" s="1667"/>
      <c r="U9" s="542"/>
      <c r="AA9" s="1663"/>
      <c r="AB9" s="1663"/>
      <c r="AC9" s="1663"/>
      <c r="AD9" s="1663"/>
      <c r="AE9" s="1663"/>
    </row>
    <row customHeight="1" ht="11.25" hidden="1"/>
    <row customHeight="1" ht="18.75" hidden="1">
      <c r="D11" s="1669"/>
      <c r="E11" s="544"/>
      <c r="F11" s="538"/>
      <c r="G11" s="1677" t="s">
        <v>628</v>
      </c>
      <c r="H11" s="539"/>
      <c r="I11" s="539"/>
      <c r="J11" s="270" t="s">
        <v>1741</v>
      </c>
      <c r="K11" s="541"/>
    </row>
    <row customHeight="1" ht="11.25" hidden="1"/>
    <row customHeight="1" ht="22.5" hidden="1">
      <c r="D13" s="1669"/>
      <c r="E13" s="544"/>
      <c r="F13" s="538"/>
      <c r="G13" s="970" t="s">
        <v>1651</v>
      </c>
      <c r="H13" s="543"/>
      <c r="I13" s="543"/>
      <c r="J13" s="743" t="s">
        <v>1742</v>
      </c>
      <c r="K13" s="541"/>
    </row>
    <row customHeight="1" ht="11.25" hidden="1"/>
    <row customHeight="1" ht="22.5" hidden="1">
      <c r="D15" s="1669"/>
      <c r="E15" s="544"/>
      <c r="F15" s="538"/>
      <c r="G15" s="1677" t="s">
        <v>1743</v>
      </c>
      <c r="H15" s="543"/>
      <c r="I15" s="543"/>
      <c r="J15" s="270" t="s">
        <v>1744</v>
      </c>
      <c r="K15" s="541"/>
    </row>
    <row customHeight="1" ht="11.25" hidden="1"/>
    <row customHeight="1" ht="22.5" hidden="1">
      <c r="D17" s="1669"/>
      <c r="E17" s="544"/>
      <c r="F17" s="538"/>
      <c r="G17" s="1677" t="s">
        <v>1745</v>
      </c>
      <c r="H17" s="543"/>
      <c r="I17" s="543"/>
      <c r="J17" s="270" t="s">
        <v>1746</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415</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416</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289</v>
      </c>
      <c r="F28" s="2293"/>
      <c r="G28" s="2293"/>
      <c r="H28" s="1676"/>
      <c r="I28" s="1676"/>
      <c r="J28" s="1948"/>
    </row>
    <row customHeight="1" ht="22.5">
      <c r="E29" s="1677" t="s">
        <v>87</v>
      </c>
      <c r="F29" s="1684" t="s">
        <v>291</v>
      </c>
      <c r="G29" s="1684" t="s">
        <v>1634</v>
      </c>
      <c r="H29" s="1684" t="s">
        <v>292</v>
      </c>
      <c r="I29" s="1684" t="s">
        <v>292</v>
      </c>
      <c r="J29" s="1948"/>
    </row>
    <row customHeight="1" ht="18.75">
      <c r="D30" s="1669"/>
      <c r="E30" s="544">
        <f>FHD_NUM_P_1</f>
        <v>1</v>
      </c>
      <c r="F30" s="704" t="str">
        <f>FHD_P_1</f>
        <v>Выручка от регулируемых видов деятельности в сфере водоотведения</v>
      </c>
      <c r="G30" s="1677" t="s">
        <v>1737</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водоотведения, включая:</v>
      </c>
      <c r="G31" s="1677" t="s">
        <v>1737</v>
      </c>
      <c r="H31" s="556">
        <f>SUMIF($K33:$K71,$K31,H33:H71)</f>
        <v>0</v>
      </c>
      <c r="I31" s="556">
        <f>SUMIF($K33:$K71,$K31,I33:I71)</f>
        <v>0</v>
      </c>
      <c r="J31" s="270" t="str">
        <f>FHD_NOTE_P_2</f>
        <v>Указывается суммарная себестоимость производимых товаров.</v>
      </c>
      <c r="K31" s="1667" t="s">
        <v>1747</v>
      </c>
    </row>
    <row customHeight="1" ht="11.25">
      <c r="D32" s="1669"/>
      <c r="E32" s="544" t="str">
        <f>FHD_NUM_P_3</f>
        <v>2.1</v>
      </c>
      <c r="F32" s="955" t="str">
        <f>FHD_P_3</f>
        <v>Расходы на оплату услуг по приему, транспортировке и очистке сточных вод другими организациями</v>
      </c>
      <c r="G32" s="1677" t="s">
        <v>1737</v>
      </c>
      <c r="H32" s="555"/>
      <c r="I32" s="555"/>
      <c r="J32" s="270" t="str">
        <f>FHD_NOTE_P_3</f>
        <v/>
      </c>
      <c r="K32" s="1667" t="str">
        <f>IF((LEN(E32)-LEN(SUBSTITUTE(E32,".","")))/LEN(".")=1,"p","")</f>
        <v>p</v>
      </c>
    </row>
    <row customHeight="1" ht="11.25" hidden="1">
      <c r="A33" s="2319" t="s">
        <v>1748</v>
      </c>
      <c r="D33" s="1669"/>
      <c r="E33" s="544" t="str">
        <f>FHD_NUM_P_4</f>
        <v/>
      </c>
      <c r="F33" s="955" t="str">
        <f>FHD_P_4</f>
        <v/>
      </c>
      <c r="G33" s="1677" t="s">
        <v>1737</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1749</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1750</v>
      </c>
      <c r="D41" s="1669"/>
      <c r="E41" s="544" t="str">
        <f>FHD_NUM_P_5</f>
        <v/>
      </c>
      <c r="F41" s="955" t="str">
        <f>FHD_P_5</f>
        <v/>
      </c>
      <c r="G41" s="1677" t="s">
        <v>1737</v>
      </c>
      <c r="H41" s="555"/>
      <c r="I41" s="555"/>
      <c r="J41" s="270" t="str">
        <f>FHD_NOTE_P_5</f>
        <v/>
      </c>
      <c r="K41" s="1667" t="str">
        <f>IF((LEN(E41)-LEN(SUBSTITUTE(E41,".","")))/LEN(".")=1,"p","")</f>
        <v/>
      </c>
    </row>
    <row customHeight="1" ht="11.25" hidden="1">
      <c r="A42" s="2319"/>
      <c r="D42" s="1669"/>
      <c r="E42" s="544" t="str">
        <f>FHD_NUM_P_6</f>
        <v/>
      </c>
      <c r="F42" s="955" t="str">
        <f>FHD_P_6</f>
        <v/>
      </c>
      <c r="G42" s="1677" t="s">
        <v>1737</v>
      </c>
      <c r="H42" s="555"/>
      <c r="I42" s="555"/>
      <c r="J42" s="270" t="str">
        <f>FHD_NOTE_P_6</f>
        <v/>
      </c>
      <c r="K42" s="1667" t="str">
        <f>IF((LEN(E42)-LEN(SUBSTITUTE(E42,".","")))/LEN(".")=1,"p","")</f>
        <v/>
      </c>
    </row>
    <row customHeight="1" ht="11.25" hidden="1">
      <c r="A43" s="2319"/>
      <c r="D43" s="1669"/>
      <c r="E43" s="544" t="str">
        <f>FHD_NUM_P_7</f>
        <v/>
      </c>
      <c r="F43" s="955" t="str">
        <f>FHD_P_7</f>
        <v/>
      </c>
      <c r="G43" s="1677" t="s">
        <v>1737</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1737</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1241</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1751</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1752</v>
      </c>
      <c r="C47" s="1667"/>
      <c r="D47" s="573"/>
      <c r="E47" s="544" t="str">
        <f>FHD_NUM_P_11</f>
        <v/>
      </c>
      <c r="F47" s="955" t="str">
        <f>FHD_P_11</f>
        <v/>
      </c>
      <c r="G47" s="1677" t="s">
        <v>1737</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1753</v>
      </c>
      <c r="C48" s="1667"/>
      <c r="D48" s="1669"/>
      <c r="E48" s="544" t="str">
        <f>FHD_NUM_P_12</f>
        <v>2.3</v>
      </c>
      <c r="F48" s="955" t="str">
        <f>FHD_P_12</f>
        <v>Расходы на химические реагенты, используемые в технологическом процессе</v>
      </c>
      <c r="G48" s="1677" t="s">
        <v>1737</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1737</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1737</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1737</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77" t="s">
        <v>1737</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 в том числе:</v>
      </c>
      <c r="G53" s="1677" t="s">
        <v>1737</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1737</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1737</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1737</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1737</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водоотведения</v>
      </c>
      <c r="G58" s="1677" t="s">
        <v>1737</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1737</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1737</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1737</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1737</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1737</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1737</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1737</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295</v>
      </c>
      <c r="H66" s="1680" t="s">
        <v>420</v>
      </c>
      <c r="I66" s="1680" t="s">
        <v>420</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1754</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77" t="s">
        <v>1737</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295</v>
      </c>
      <c r="H68" s="1680" t="s">
        <v>420</v>
      </c>
      <c r="I68" s="1680" t="s">
        <v>420</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75" t="s">
        <v>1737</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1755</v>
      </c>
      <c r="G71" s="570"/>
      <c r="H71" s="571"/>
      <c r="I71" s="571"/>
      <c r="J71" s="281"/>
      <c r="K71" s="1667"/>
      <c r="L71" s="1667"/>
      <c r="M71" s="1667"/>
      <c r="R71" s="1667"/>
      <c r="U71" s="542"/>
      <c r="AA71" s="1663"/>
      <c r="AB71" s="1663"/>
      <c r="AC71" s="1663"/>
      <c r="AD71" s="1663"/>
      <c r="AE71" s="1663"/>
    </row>
    <row s="1389" customFormat="1" customHeight="1" ht="18.75" hidden="1">
      <c r="A72" s="990" t="s">
        <v>1756</v>
      </c>
      <c r="C72" s="1667"/>
      <c r="D72" s="1669"/>
      <c r="E72" s="544" t="str">
        <f>FHD_NUM_P_34</f>
        <v/>
      </c>
      <c r="F72" s="704" t="str">
        <f>FHD_P_34</f>
        <v/>
      </c>
      <c r="G72" s="1677" t="s">
        <v>1737</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водоотведения, в том числе:</v>
      </c>
      <c r="G73" s="1677" t="s">
        <v>1737</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1737</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1737</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1737</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1737</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1737</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1737</v>
      </c>
      <c r="H79" s="555"/>
      <c r="I79" s="555"/>
      <c r="J79" s="270" t="str">
        <f>FHD_NOTE_P_41</f>
        <v/>
      </c>
      <c r="K79" s="541"/>
      <c r="L79" s="1667"/>
      <c r="M79" s="1667"/>
      <c r="R79" s="1667"/>
      <c r="U79" s="542"/>
      <c r="AA79" s="1663"/>
      <c r="AB79" s="1663"/>
      <c r="AC79" s="1663"/>
      <c r="AD79" s="1663"/>
      <c r="AE79" s="1663"/>
    </row>
    <row s="1389" customFormat="1" customHeight="1" ht="18.75">
      <c r="A80" s="990" t="s">
        <v>1757</v>
      </c>
      <c r="C80" s="1667"/>
      <c r="D80" s="1669"/>
      <c r="E80" s="544" t="str">
        <f>FHD_NUM_P_42</f>
        <v>5</v>
      </c>
      <c r="F80" s="704" t="str">
        <f>FHD_P_42</f>
        <v>Валовая прибыль (убытки) от продажи товаров и услуг по регулируемым видам деятельности в сфере водоотведения</v>
      </c>
      <c r="G80" s="1677" t="s">
        <v>1737</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295</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1758</v>
      </c>
      <c r="C82" s="733"/>
      <c r="D82" s="731"/>
      <c r="E82" s="544" t="str">
        <f>FHD_NUM_P_44</f>
        <v/>
      </c>
      <c r="F82" s="704" t="str">
        <f>FHD_P_44</f>
        <v/>
      </c>
      <c r="G82" s="718" t="s">
        <v>1759</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1759</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1759</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1759</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1759</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1759</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1759</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1759</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1651</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1760</v>
      </c>
      <c r="C91" s="733"/>
      <c r="D91" s="731"/>
      <c r="E91" s="544" t="str">
        <f>FHD_NUM_P_53</f>
        <v/>
      </c>
      <c r="F91" s="704" t="str">
        <f>FHD_P_53</f>
        <v/>
      </c>
      <c r="G91" s="718" t="s">
        <v>1759</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1759</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845</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1651</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c r="A96" s="2319" t="s">
        <v>1761</v>
      </c>
      <c r="D96" s="1669"/>
      <c r="E96" s="544" t="str">
        <f>FHD_NUM_P_58</f>
        <v>7</v>
      </c>
      <c r="F96" s="704" t="str">
        <f>FHD_P_58</f>
        <v>Объём сточных вод, принятых от потребителей</v>
      </c>
      <c r="G96" s="718" t="s">
        <v>1759</v>
      </c>
      <c r="H96" s="978"/>
      <c r="I96" s="575"/>
      <c r="J96" s="270" t="str">
        <f>FHD_NOTE_P_58</f>
        <v/>
      </c>
      <c r="K96" s="541"/>
    </row>
    <row customHeight="1" ht="18.75">
      <c r="A97" s="2319"/>
      <c r="D97" s="1669"/>
      <c r="E97" s="544" t="str">
        <f>FHD_NUM_P_59</f>
        <v>8</v>
      </c>
      <c r="F97" s="704" t="str">
        <f>FHD_P_59</f>
        <v>Объём сточных вод, принятых от других регулируемых организаций, осуществляющих водоотведение и (или) очистку сточных вод</v>
      </c>
      <c r="G97" s="718" t="s">
        <v>1759</v>
      </c>
      <c r="H97" s="978"/>
      <c r="I97" s="575"/>
      <c r="J97" s="270" t="str">
        <f>FHD_NOTE_P_59</f>
        <v/>
      </c>
      <c r="K97" s="541"/>
    </row>
    <row customHeight="1" ht="18.75">
      <c r="A98" s="2319"/>
      <c r="D98" s="1669"/>
      <c r="E98" s="544" t="str">
        <f>FHD_NUM_P_60</f>
        <v>9</v>
      </c>
      <c r="F98" s="704" t="str">
        <f>FHD_P_60</f>
        <v>Объём сточных вод, пропущенных через очистные сооружения</v>
      </c>
      <c r="G98" s="718" t="s">
        <v>1759</v>
      </c>
      <c r="H98" s="978"/>
      <c r="I98" s="575"/>
      <c r="J98" s="270" t="str">
        <f>FHD_NOTE_P_60</f>
        <v/>
      </c>
      <c r="K98" s="541"/>
    </row>
    <row s="1389" customFormat="1" customHeight="1" ht="18.75" hidden="1">
      <c r="A99" s="2319" t="s">
        <v>1762</v>
      </c>
      <c r="C99" s="1667"/>
      <c r="D99" s="1669"/>
      <c r="E99" s="544" t="str">
        <f>FHD_NUM_P_61</f>
        <v/>
      </c>
      <c r="F99" s="704" t="str">
        <f>FHD_P_61</f>
        <v/>
      </c>
      <c r="G99" s="1677" t="s">
        <v>628</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1569</v>
      </c>
      <c r="G101" s="570"/>
      <c r="H101" s="571"/>
      <c r="I101" s="571"/>
      <c r="J101" s="1005" t="s">
        <v>1763</v>
      </c>
      <c r="K101" s="541"/>
    </row>
    <row s="1389" customFormat="1" customHeight="1" ht="18.75" hidden="1">
      <c r="A102" s="2319"/>
      <c r="C102" s="1667"/>
      <c r="D102" s="1669"/>
      <c r="E102" s="544" t="str">
        <f>FHD_NUM_P_62</f>
        <v/>
      </c>
      <c r="F102" s="704" t="str">
        <f>FHD_P_62</f>
        <v/>
      </c>
      <c r="G102" s="1674" t="s">
        <v>628</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845</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1764</v>
      </c>
      <c r="D104" s="1669"/>
      <c r="E104" s="544" t="str">
        <f>FHD_NUM_P_64</f>
        <v/>
      </c>
      <c r="F104" s="704" t="str">
        <f>FHD_P_64</f>
        <v/>
      </c>
      <c r="G104" s="1674" t="s">
        <v>845</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845</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845</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845</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845</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845</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1765</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1765</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10</v>
      </c>
      <c r="F112" s="704" t="str">
        <f>FHD_P_72</f>
        <v>Среднесписочная численность основного производственного персонала</v>
      </c>
      <c r="G112" s="970" t="s">
        <v>1766</v>
      </c>
      <c r="H112" s="575"/>
      <c r="I112" s="575"/>
      <c r="J112" s="270" t="str">
        <f>FHD_NOTE_P_72</f>
        <v/>
      </c>
      <c r="K112" s="541"/>
    </row>
    <row customHeight="1" ht="18.75" hidden="1">
      <c r="A113" s="990" t="s">
        <v>1767</v>
      </c>
      <c r="D113" s="1669"/>
      <c r="E113" s="544" t="str">
        <f>FHD_NUM_P_73</f>
        <v/>
      </c>
      <c r="F113" s="704" t="str">
        <f>FHD_P_73</f>
        <v/>
      </c>
      <c r="G113" s="971" t="s">
        <v>1766</v>
      </c>
      <c r="H113" s="969"/>
      <c r="I113" s="969"/>
      <c r="J113" s="270" t="str">
        <f>FHD_NOTE_P_73</f>
        <v/>
      </c>
      <c r="K113" s="541"/>
    </row>
    <row customHeight="1" ht="33.75" hidden="1">
      <c r="A114" s="990" t="s">
        <v>1768</v>
      </c>
      <c r="D114" s="1669"/>
      <c r="E114" s="544" t="str">
        <f>FHD_NUM_P_74</f>
        <v/>
      </c>
      <c r="F114" s="704" t="str">
        <f>FHD_P_74</f>
        <v/>
      </c>
      <c r="G114" s="970" t="s">
        <v>1769</v>
      </c>
      <c r="H114" s="575"/>
      <c r="I114" s="575"/>
      <c r="J114" s="270" t="str">
        <f>FHD_NOTE_P_74</f>
        <v/>
      </c>
      <c r="K114" s="541"/>
    </row>
    <row s="1666" customFormat="1" customHeight="1" ht="18.75" hidden="1">
      <c r="A115" s="2321" t="s">
        <v>1770</v>
      </c>
      <c r="B115" s="910"/>
      <c r="C115" s="733"/>
      <c r="D115" s="731"/>
      <c r="E115" s="544" t="str">
        <f>FHD_NUM_P_75</f>
        <v/>
      </c>
      <c r="F115" s="704" t="str">
        <f>FHD_P_75</f>
        <v/>
      </c>
      <c r="G115" s="970" t="s">
        <v>1651</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1651</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1651</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1771</v>
      </c>
      <c r="G119" s="745"/>
      <c r="H119" s="746"/>
      <c r="I119" s="746"/>
      <c r="J119" s="1004" t="s">
        <v>1772</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1773</v>
      </c>
      <c r="D120" s="1669"/>
      <c r="E120" s="544" t="str">
        <f>FHD_NUM_P_78</f>
        <v/>
      </c>
      <c r="F120" s="704" t="str">
        <f>FHD_P_78</f>
        <v/>
      </c>
      <c r="G120" s="1674" t="s">
        <v>1743</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1569</v>
      </c>
      <c r="G122" s="570"/>
      <c r="H122" s="571"/>
      <c r="I122" s="571"/>
      <c r="J122" s="1005" t="s">
        <v>1774</v>
      </c>
      <c r="K122" s="541"/>
    </row>
    <row customHeight="1" ht="22.5" hidden="1">
      <c r="A123" s="2319"/>
      <c r="D123" s="1669"/>
      <c r="E123" s="544" t="str">
        <f>FHD_NUM_P_79</f>
        <v/>
      </c>
      <c r="F123" s="704" t="str">
        <f>FHD_P_79</f>
        <v/>
      </c>
      <c r="G123" s="1677" t="s">
        <v>1745</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1569</v>
      </c>
      <c r="G125" s="570"/>
      <c r="H125" s="571"/>
      <c r="I125" s="571"/>
      <c r="J125" s="1005" t="s">
        <v>1775</v>
      </c>
      <c r="K125" s="541"/>
    </row>
    <row customHeight="1" ht="22.5" hidden="1">
      <c r="A126" s="2319"/>
      <c r="D126" s="1669"/>
      <c r="E126" s="544" t="str">
        <f>FHD_NUM_P_80</f>
        <v/>
      </c>
      <c r="F126" s="704" t="str">
        <f>FHD_P_80</f>
        <v/>
      </c>
      <c r="G126" s="1677" t="s">
        <v>1776</v>
      </c>
      <c r="H126" s="555"/>
      <c r="I126" s="555"/>
      <c r="J126" s="270" t="str">
        <f>FHD_NOTE_P_80</f>
        <v/>
      </c>
      <c r="K126" s="541"/>
    </row>
    <row customHeight="1" ht="18.75" hidden="1">
      <c r="A127" s="2319"/>
      <c r="D127" s="1669"/>
      <c r="E127" s="544" t="str">
        <f>FHD_NUM_P_81</f>
        <v/>
      </c>
      <c r="F127" s="704" t="str">
        <f>FHD_P_81</f>
        <v/>
      </c>
      <c r="G127" s="1677" t="s">
        <v>1777</v>
      </c>
      <c r="H127" s="555"/>
      <c r="I127" s="555"/>
      <c r="J127" s="270" t="str">
        <f>FHD_NOTE_P_81</f>
        <v/>
      </c>
      <c r="K127" s="541"/>
    </row>
    <row customHeight="1" ht="18.75" hidden="1">
      <c r="A128" s="2319"/>
      <c r="C128" s="1667" t="s">
        <v>1764</v>
      </c>
      <c r="D128" s="1669"/>
      <c r="E128" s="544" t="str">
        <f>FHD_NUM_P_82</f>
        <v/>
      </c>
      <c r="F128" s="704" t="str">
        <f>FHD_P_82</f>
        <v/>
      </c>
      <c r="G128" s="1677" t="s">
        <v>295</v>
      </c>
      <c r="H128" s="399"/>
      <c r="I128" s="399"/>
      <c r="J128" s="270" t="str">
        <f>FHD_NOTE_P_82</f>
        <v/>
      </c>
      <c r="K128" s="541"/>
    </row>
    <row customHeight="1" ht="18.75" hidden="1">
      <c r="A129" s="2319"/>
      <c r="C129" s="1667" t="s">
        <v>1764</v>
      </c>
      <c r="D129" s="1669"/>
      <c r="E129" s="544" t="str">
        <f>FHD_NUM_P_83</f>
        <v/>
      </c>
      <c r="F129" s="955" t="str">
        <f>FHD_P_83</f>
        <v/>
      </c>
      <c r="G129" s="1677" t="s">
        <v>295</v>
      </c>
      <c r="H129" s="399"/>
      <c r="I129" s="399"/>
      <c r="J129" s="270" t="str">
        <f>FHD_NOTE_P_83</f>
        <v/>
      </c>
      <c r="K129" s="541"/>
    </row>
    <row customHeight="1" ht="18.75" hidden="1">
      <c r="A130" s="2319"/>
      <c r="C130" s="1667" t="s">
        <v>1764</v>
      </c>
      <c r="D130" s="1669"/>
      <c r="E130" s="544" t="str">
        <f>FHD_NUM_P_84</f>
        <v/>
      </c>
      <c r="F130" s="955" t="str">
        <f>FHD_P_84</f>
        <v/>
      </c>
      <c r="G130" s="1677" t="s">
        <v>295</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D82C6-E7AC-215F-894F-896A6AE17FE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289</v>
      </c>
      <c r="F9" s="1923"/>
      <c r="G9" s="1923"/>
      <c r="H9" s="1923"/>
      <c r="I9" s="1923"/>
      <c r="J9" s="1923"/>
      <c r="K9" s="1923"/>
      <c r="L9" s="1923"/>
      <c r="M9" s="1923"/>
      <c r="N9" s="1923"/>
      <c r="O9" s="1923"/>
      <c r="P9" s="1923"/>
      <c r="Q9" s="1923"/>
      <c r="R9" s="1924"/>
      <c r="S9" s="1948" t="s">
        <v>290</v>
      </c>
      <c r="T9" s="322"/>
    </row>
    <row customHeight="1" ht="33.75">
      <c r="D10" s="549" t="s">
        <v>87</v>
      </c>
      <c r="E10" s="1948" t="s">
        <v>87</v>
      </c>
      <c r="F10" s="1948"/>
      <c r="G10" s="519" t="s">
        <v>291</v>
      </c>
      <c r="H10" s="1948" t="s">
        <v>87</v>
      </c>
      <c r="I10" s="1948"/>
      <c r="J10" s="519" t="s">
        <v>1778</v>
      </c>
      <c r="K10" s="519" t="s">
        <v>1779</v>
      </c>
      <c r="L10" s="1948" t="s">
        <v>87</v>
      </c>
      <c r="M10" s="1948"/>
      <c r="N10" s="519" t="s">
        <v>1780</v>
      </c>
      <c r="O10" s="519" t="s">
        <v>1781</v>
      </c>
      <c r="P10" s="519" t="s">
        <v>1782</v>
      </c>
      <c r="Q10" s="519" t="s">
        <v>1783</v>
      </c>
      <c r="R10" s="519" t="s">
        <v>1784</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98</v>
      </c>
      <c r="S11" s="1026" t="s">
        <v>150</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367</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414</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415</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416</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417</v>
      </c>
      <c r="F17" s="2137"/>
      <c r="G17" s="2137"/>
      <c r="H17" s="2137"/>
      <c r="I17" s="2137"/>
      <c r="J17" s="2137"/>
      <c r="K17" s="2137"/>
      <c r="L17" s="2137"/>
      <c r="M17" s="2137"/>
      <c r="N17" s="2137"/>
      <c r="O17" s="2137"/>
      <c r="P17" s="2137"/>
      <c r="Q17" s="556">
        <f>SUMIF(T18:T19,"i",Q18:Q19)</f>
        <v>0</v>
      </c>
      <c r="R17" s="1018"/>
      <c r="S17" s="897" t="s">
        <v>418</v>
      </c>
      <c r="T17" s="714" t="s">
        <v>419</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422</v>
      </c>
      <c r="F20" s="2137"/>
      <c r="G20" s="2137"/>
      <c r="H20" s="2137"/>
      <c r="I20" s="2137"/>
      <c r="J20" s="2137"/>
      <c r="K20" s="2137"/>
      <c r="L20" s="2137"/>
      <c r="M20" s="2137"/>
      <c r="N20" s="2137"/>
      <c r="O20" s="2137"/>
      <c r="P20" s="2137"/>
      <c r="Q20" s="556">
        <f>SUMIF(T21:T22,"i",Q21:Q22)</f>
        <v>0</v>
      </c>
      <c r="R20" s="1018"/>
      <c r="S20" s="706" t="s">
        <v>423</v>
      </c>
      <c r="T20" s="714" t="s">
        <v>419</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EA558-F2EF-AB38-3F88-AC3CB486AFCD}"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1737</v>
      </c>
      <c r="H2" s="539"/>
      <c r="I2" s="539"/>
      <c r="J2" s="540" t="s">
        <v>1785</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1786</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415</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584"/>
      <c r="I13" s="1584"/>
      <c r="J13" s="1948"/>
    </row>
    <row customHeight="1" ht="22.5">
      <c r="E14" s="1670" t="s">
        <v>87</v>
      </c>
      <c r="F14" s="1665" t="s">
        <v>291</v>
      </c>
      <c r="G14" s="1665" t="s">
        <v>1634</v>
      </c>
      <c r="H14" s="1665" t="s">
        <v>292</v>
      </c>
      <c r="I14" s="1665" t="s">
        <v>292</v>
      </c>
      <c r="J14" s="1948"/>
    </row>
    <row customHeight="1" ht="18.75">
      <c r="D15" s="1669"/>
      <c r="E15" s="1661" t="s">
        <v>108</v>
      </c>
      <c r="F15" s="704" t="s">
        <v>1787</v>
      </c>
      <c r="G15" s="1677" t="s">
        <v>1737</v>
      </c>
      <c r="H15" s="555"/>
      <c r="I15" s="555"/>
      <c r="J15" s="270" t="s">
        <v>1788</v>
      </c>
      <c r="K15" s="541" t="s">
        <v>1789</v>
      </c>
    </row>
    <row customHeight="1" ht="33.75">
      <c r="D16" s="1669"/>
      <c r="E16" s="1661" t="s">
        <v>109</v>
      </c>
      <c r="F16" s="704" t="s">
        <v>1790</v>
      </c>
      <c r="G16" s="1677" t="s">
        <v>1737</v>
      </c>
      <c r="H16" s="556">
        <f>SUM(H17,H20:H32)</f>
        <v>0</v>
      </c>
      <c r="I16" s="556">
        <f>SUM(I17,I20:I32)</f>
        <v>0</v>
      </c>
      <c r="J16" s="270" t="s">
        <v>1791</v>
      </c>
      <c r="K16" s="541" t="s">
        <v>1789</v>
      </c>
    </row>
    <row customHeight="1" ht="18.75">
      <c r="D17" s="1669"/>
      <c r="E17" s="1695" t="s">
        <v>450</v>
      </c>
      <c r="F17" s="955" t="s">
        <v>1792</v>
      </c>
      <c r="G17" s="1674" t="s">
        <v>1737</v>
      </c>
      <c r="H17" s="555"/>
      <c r="I17" s="555"/>
      <c r="J17" s="270" t="s">
        <v>1793</v>
      </c>
      <c r="K17" s="541"/>
    </row>
    <row customHeight="1" ht="22.5">
      <c r="D18" s="1669"/>
      <c r="E18" s="1695" t="s">
        <v>452</v>
      </c>
      <c r="F18" s="1681" t="s">
        <v>1794</v>
      </c>
      <c r="G18" s="1674" t="s">
        <v>1737</v>
      </c>
      <c r="H18" s="555"/>
      <c r="I18" s="555"/>
      <c r="J18" s="270" t="s">
        <v>1795</v>
      </c>
      <c r="K18" s="541"/>
    </row>
    <row customHeight="1" ht="33.75">
      <c r="D19" s="1669"/>
      <c r="E19" s="1695" t="s">
        <v>1796</v>
      </c>
      <c r="F19" s="1681" t="s">
        <v>1797</v>
      </c>
      <c r="G19" s="1674" t="s">
        <v>1737</v>
      </c>
      <c r="H19" s="555"/>
      <c r="I19" s="555"/>
      <c r="J19" s="270"/>
      <c r="K19" s="541"/>
    </row>
    <row customHeight="1" ht="18.75">
      <c r="D20" s="1669"/>
      <c r="E20" s="1695" t="s">
        <v>296</v>
      </c>
      <c r="F20" s="955" t="s">
        <v>1798</v>
      </c>
      <c r="G20" s="1674" t="s">
        <v>1737</v>
      </c>
      <c r="H20" s="555"/>
      <c r="I20" s="555"/>
      <c r="J20" s="270" t="s">
        <v>1799</v>
      </c>
      <c r="K20" s="541"/>
    </row>
    <row customHeight="1" ht="18.75">
      <c r="D21" s="1669"/>
      <c r="E21" s="1695" t="s">
        <v>1369</v>
      </c>
      <c r="F21" s="1681" t="s">
        <v>1800</v>
      </c>
      <c r="G21" s="1674" t="s">
        <v>1737</v>
      </c>
      <c r="H21" s="555"/>
      <c r="I21" s="555"/>
      <c r="J21" s="270"/>
      <c r="K21" s="541"/>
    </row>
    <row customHeight="1" ht="18.75">
      <c r="D22" s="1669"/>
      <c r="E22" s="1695" t="s">
        <v>1374</v>
      </c>
      <c r="F22" s="1681" t="s">
        <v>1801</v>
      </c>
      <c r="G22" s="1674" t="s">
        <v>1737</v>
      </c>
      <c r="H22" s="555"/>
      <c r="I22" s="555"/>
      <c r="J22" s="270"/>
      <c r="K22" s="541"/>
    </row>
    <row customHeight="1" ht="22.5">
      <c r="D23" s="1669"/>
      <c r="E23" s="1695" t="s">
        <v>299</v>
      </c>
      <c r="F23" s="955" t="s">
        <v>1802</v>
      </c>
      <c r="G23" s="1674" t="s">
        <v>1737</v>
      </c>
      <c r="H23" s="555"/>
      <c r="I23" s="555"/>
      <c r="J23" s="270" t="s">
        <v>1803</v>
      </c>
      <c r="K23" s="541"/>
    </row>
    <row customHeight="1" ht="18.75">
      <c r="D24" s="1669"/>
      <c r="E24" s="1695" t="s">
        <v>1368</v>
      </c>
      <c r="F24" s="1681" t="s">
        <v>1804</v>
      </c>
      <c r="G24" s="1674" t="s">
        <v>1737</v>
      </c>
      <c r="H24" s="555"/>
      <c r="I24" s="555"/>
      <c r="J24" s="270"/>
      <c r="K24" s="541"/>
    </row>
    <row customHeight="1" ht="33.75">
      <c r="D25" s="1669"/>
      <c r="E25" s="1695" t="s">
        <v>1373</v>
      </c>
      <c r="F25" s="1681" t="s">
        <v>1805</v>
      </c>
      <c r="G25" s="1674" t="s">
        <v>1737</v>
      </c>
      <c r="H25" s="555"/>
      <c r="I25" s="555"/>
      <c r="J25" s="270"/>
      <c r="K25" s="541"/>
    </row>
    <row customHeight="1" ht="22.5">
      <c r="D26" s="1669"/>
      <c r="E26" s="1695" t="s">
        <v>1363</v>
      </c>
      <c r="F26" s="955" t="s">
        <v>1806</v>
      </c>
      <c r="G26" s="1674" t="s">
        <v>1737</v>
      </c>
      <c r="H26" s="555"/>
      <c r="I26" s="555"/>
      <c r="J26" s="270" t="s">
        <v>1807</v>
      </c>
      <c r="K26" s="541"/>
    </row>
    <row customHeight="1" ht="18.75">
      <c r="D27" s="1669"/>
      <c r="E27" s="1706" t="s">
        <v>1384</v>
      </c>
      <c r="F27" s="1681" t="s">
        <v>1808</v>
      </c>
      <c r="G27" s="1685" t="s">
        <v>1737</v>
      </c>
      <c r="H27" s="1707"/>
      <c r="I27" s="1707"/>
      <c r="J27" s="270"/>
      <c r="K27" s="541"/>
    </row>
    <row customHeight="1" ht="18.75">
      <c r="D28" s="1669"/>
      <c r="E28" s="1706" t="s">
        <v>1388</v>
      </c>
      <c r="F28" s="1681" t="s">
        <v>1809</v>
      </c>
      <c r="G28" s="1685" t="s">
        <v>1737</v>
      </c>
      <c r="H28" s="1707"/>
      <c r="I28" s="1707"/>
      <c r="J28" s="270"/>
      <c r="K28" s="541"/>
    </row>
    <row customHeight="1" ht="18.75">
      <c r="D29" s="1669"/>
      <c r="E29" s="1706" t="s">
        <v>1365</v>
      </c>
      <c r="F29" s="955" t="s">
        <v>1810</v>
      </c>
      <c r="G29" s="1685" t="s">
        <v>1737</v>
      </c>
      <c r="H29" s="1707"/>
      <c r="I29" s="1707"/>
      <c r="J29" s="270"/>
      <c r="K29" s="541"/>
    </row>
    <row customHeight="1" ht="18.75">
      <c r="D30" s="1669"/>
      <c r="E30" s="1706" t="s">
        <v>1379</v>
      </c>
      <c r="F30" s="955" t="s">
        <v>1811</v>
      </c>
      <c r="G30" s="1685" t="s">
        <v>1737</v>
      </c>
      <c r="H30" s="1707"/>
      <c r="I30" s="1707"/>
      <c r="J30" s="270"/>
      <c r="K30" s="541"/>
    </row>
    <row customHeight="1" ht="18.75">
      <c r="D31" s="1669"/>
      <c r="E31" s="1706" t="s">
        <v>1390</v>
      </c>
      <c r="F31" s="955" t="s">
        <v>1812</v>
      </c>
      <c r="G31" s="1685" t="s">
        <v>1737</v>
      </c>
      <c r="H31" s="1707"/>
      <c r="I31" s="1707"/>
      <c r="J31" s="270"/>
      <c r="K31" s="541"/>
    </row>
    <row s="1389" customFormat="1" customHeight="1" ht="22.5">
      <c r="A32" s="988"/>
      <c r="C32" s="1667"/>
      <c r="D32" s="1669"/>
      <c r="E32" s="1706" t="s">
        <v>1401</v>
      </c>
      <c r="F32" s="955" t="s">
        <v>1813</v>
      </c>
      <c r="G32" s="1675" t="s">
        <v>1737</v>
      </c>
      <c r="H32" s="577">
        <f>SUM(H33:H34)</f>
        <v>0</v>
      </c>
      <c r="I32" s="577">
        <f>SUM(I33:I34)</f>
        <v>0</v>
      </c>
      <c r="J32" s="270" t="s">
        <v>1814</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1755</v>
      </c>
      <c r="G34" s="570"/>
      <c r="H34" s="571"/>
      <c r="I34" s="571"/>
      <c r="J34" s="281" t="s">
        <v>1815</v>
      </c>
      <c r="K34" s="541"/>
      <c r="L34" s="1667"/>
      <c r="M34" s="1667"/>
      <c r="R34" s="1667"/>
      <c r="U34" s="542"/>
      <c r="AA34" s="1663"/>
      <c r="AB34" s="1663"/>
      <c r="AC34" s="1663"/>
      <c r="AD34" s="1663"/>
      <c r="AE34" s="1663"/>
    </row>
    <row customHeight="1" ht="56.25">
      <c r="D35" s="1669"/>
      <c r="E35" s="1706" t="s">
        <v>1409</v>
      </c>
      <c r="F35" s="955" t="s">
        <v>1816</v>
      </c>
      <c r="G35" s="1685" t="s">
        <v>1737</v>
      </c>
      <c r="H35" s="1707"/>
      <c r="I35" s="1707"/>
      <c r="J35" s="270" t="s">
        <v>1817</v>
      </c>
      <c r="K35" s="541"/>
    </row>
    <row s="1389" customFormat="1" customHeight="1" ht="22.5">
      <c r="A36" s="990" t="s">
        <v>1756</v>
      </c>
      <c r="C36" s="1667"/>
      <c r="D36" s="1669"/>
      <c r="E36" s="1695" t="s">
        <v>89</v>
      </c>
      <c r="F36" s="704" t="s">
        <v>1818</v>
      </c>
      <c r="G36" s="1674" t="s">
        <v>1737</v>
      </c>
      <c r="H36" s="555"/>
      <c r="I36" s="555"/>
      <c r="J36" s="270" t="s">
        <v>1461</v>
      </c>
      <c r="K36" s="541"/>
      <c r="L36" s="1667"/>
      <c r="M36" s="1667"/>
      <c r="R36" s="1667"/>
      <c r="U36" s="542"/>
      <c r="AA36" s="1663"/>
      <c r="AB36" s="1663"/>
      <c r="AC36" s="1663"/>
      <c r="AD36" s="1663"/>
      <c r="AE36" s="1663"/>
    </row>
    <row s="1389" customFormat="1" customHeight="1" ht="22.5">
      <c r="A37" s="990"/>
      <c r="C37" s="1667"/>
      <c r="D37" s="1669"/>
      <c r="E37" s="1695" t="s">
        <v>315</v>
      </c>
      <c r="F37" s="955" t="s">
        <v>1819</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1464</v>
      </c>
      <c r="G38" s="1674" t="s">
        <v>1737</v>
      </c>
      <c r="H38" s="555"/>
      <c r="I38" s="555"/>
      <c r="J38" s="270" t="s">
        <v>1465</v>
      </c>
      <c r="K38" s="541"/>
      <c r="L38" s="1667"/>
      <c r="M38" s="1667"/>
      <c r="R38" s="1667"/>
      <c r="U38" s="542"/>
      <c r="AA38" s="1663"/>
      <c r="AB38" s="1663"/>
      <c r="AC38" s="1663"/>
      <c r="AD38" s="1663"/>
      <c r="AE38" s="1663"/>
    </row>
    <row s="1389" customFormat="1" customHeight="1" ht="22.5">
      <c r="A39" s="988"/>
      <c r="C39" s="1667"/>
      <c r="D39" s="573"/>
      <c r="E39" s="1695" t="s">
        <v>1462</v>
      </c>
      <c r="F39" s="955" t="s">
        <v>1820</v>
      </c>
      <c r="G39" s="1685" t="s">
        <v>1737</v>
      </c>
      <c r="H39" s="555"/>
      <c r="I39" s="555"/>
      <c r="J39" s="270" t="s">
        <v>1821</v>
      </c>
      <c r="K39" s="541"/>
      <c r="L39" s="1667"/>
      <c r="M39" s="1667"/>
      <c r="R39" s="1667"/>
      <c r="U39" s="542"/>
      <c r="AA39" s="1663"/>
      <c r="AB39" s="1663"/>
      <c r="AC39" s="1663"/>
      <c r="AD39" s="1663"/>
      <c r="AE39" s="1663"/>
    </row>
    <row s="1389" customFormat="1" customHeight="1" ht="22.5">
      <c r="A40" s="988"/>
      <c r="C40" s="1667"/>
      <c r="D40" s="1669"/>
      <c r="E40" s="1695" t="s">
        <v>1470</v>
      </c>
      <c r="F40" s="1681" t="s">
        <v>1822</v>
      </c>
      <c r="G40" s="1674" t="s">
        <v>1737</v>
      </c>
      <c r="H40" s="555"/>
      <c r="I40" s="555"/>
      <c r="J40" s="270" t="s">
        <v>1473</v>
      </c>
      <c r="K40" s="541"/>
      <c r="L40" s="1667"/>
      <c r="M40" s="1667"/>
      <c r="R40" s="1667"/>
      <c r="U40" s="542"/>
      <c r="AA40" s="1663"/>
      <c r="AB40" s="1663"/>
      <c r="AC40" s="1663"/>
      <c r="AD40" s="1663"/>
      <c r="AE40" s="1663"/>
    </row>
    <row s="1389" customFormat="1" customHeight="1" ht="22.5">
      <c r="A41" s="988"/>
      <c r="C41" s="1667"/>
      <c r="D41" s="1669"/>
      <c r="E41" s="1695" t="s">
        <v>1475</v>
      </c>
      <c r="F41" s="1681" t="s">
        <v>1823</v>
      </c>
      <c r="G41" s="1674" t="s">
        <v>1737</v>
      </c>
      <c r="H41" s="555"/>
      <c r="I41" s="555"/>
      <c r="J41" s="270" t="s">
        <v>1478</v>
      </c>
      <c r="K41" s="541"/>
      <c r="L41" s="1667"/>
      <c r="M41" s="1667"/>
      <c r="R41" s="1667"/>
      <c r="U41" s="542"/>
      <c r="AA41" s="1663"/>
      <c r="AB41" s="1663"/>
      <c r="AC41" s="1663"/>
      <c r="AD41" s="1663"/>
      <c r="AE41" s="1663"/>
    </row>
    <row s="1389" customFormat="1" customHeight="1" ht="22.5">
      <c r="A42" s="988"/>
      <c r="C42" s="1667"/>
      <c r="D42" s="1669"/>
      <c r="E42" s="1695" t="s">
        <v>1824</v>
      </c>
      <c r="F42" s="1681" t="s">
        <v>1825</v>
      </c>
      <c r="G42" s="1674" t="s">
        <v>1737</v>
      </c>
      <c r="H42" s="555"/>
      <c r="I42" s="555"/>
      <c r="J42" s="270" t="s">
        <v>1826</v>
      </c>
      <c r="K42" s="541"/>
      <c r="L42" s="1667"/>
      <c r="M42" s="1667"/>
      <c r="R42" s="1667"/>
      <c r="U42" s="542"/>
      <c r="AA42" s="1663"/>
      <c r="AB42" s="1663"/>
      <c r="AC42" s="1663"/>
      <c r="AD42" s="1663"/>
      <c r="AE42" s="1663"/>
    </row>
    <row s="1389" customFormat="1" customHeight="1" ht="33.75">
      <c r="A43" s="988"/>
      <c r="C43" s="1667" t="s">
        <v>1764</v>
      </c>
      <c r="D43" s="1669"/>
      <c r="E43" s="1695" t="s">
        <v>110</v>
      </c>
      <c r="F43" s="704" t="s">
        <v>1485</v>
      </c>
      <c r="G43" s="1677" t="s">
        <v>1827</v>
      </c>
      <c r="H43" s="399"/>
      <c r="I43" s="399"/>
      <c r="J43" s="270" t="s">
        <v>1828</v>
      </c>
      <c r="K43" s="541"/>
      <c r="L43" s="1667"/>
      <c r="M43" s="1667"/>
      <c r="R43" s="1667"/>
      <c r="U43" s="542"/>
      <c r="AA43" s="1663"/>
      <c r="AB43" s="1663"/>
      <c r="AC43" s="1663"/>
      <c r="AD43" s="1663"/>
      <c r="AE43" s="1663"/>
    </row>
    <row s="1389" customFormat="1" customHeight="1" ht="22.5">
      <c r="A44" s="988"/>
      <c r="C44" s="1667"/>
      <c r="D44" s="1669"/>
      <c r="E44" s="1695" t="s">
        <v>91</v>
      </c>
      <c r="F44" s="704" t="s">
        <v>1829</v>
      </c>
      <c r="G44" s="1674" t="s">
        <v>1830</v>
      </c>
      <c r="H44" s="543"/>
      <c r="I44" s="543"/>
      <c r="J44" s="270" t="s">
        <v>1831</v>
      </c>
      <c r="K44" s="541"/>
      <c r="L44" s="1667"/>
      <c r="M44" s="1667"/>
      <c r="R44" s="1667"/>
      <c r="U44" s="542"/>
      <c r="AA44" s="1663"/>
      <c r="AB44" s="1663"/>
      <c r="AC44" s="1663"/>
      <c r="AD44" s="1663"/>
      <c r="AE44" s="1663"/>
    </row>
    <row s="1389" customFormat="1" customHeight="1" ht="22.5">
      <c r="A45" s="988"/>
      <c r="C45" s="1667"/>
      <c r="D45" s="1669"/>
      <c r="E45" s="1695" t="s">
        <v>92</v>
      </c>
      <c r="F45" s="704" t="s">
        <v>1832</v>
      </c>
      <c r="G45" s="1685" t="s">
        <v>1833</v>
      </c>
      <c r="H45" s="543"/>
      <c r="I45" s="543"/>
      <c r="J45" s="270" t="s">
        <v>1834</v>
      </c>
      <c r="K45" s="541"/>
      <c r="L45" s="1667"/>
      <c r="M45" s="1667"/>
      <c r="R45" s="1667"/>
      <c r="U45" s="542"/>
      <c r="AA45" s="1663"/>
      <c r="AB45" s="1663"/>
      <c r="AC45" s="1663"/>
      <c r="AD45" s="1663"/>
      <c r="AE45" s="1663"/>
    </row>
    <row s="1389" customFormat="1" customHeight="1" ht="18.75">
      <c r="A46" s="988"/>
      <c r="C46" s="1667"/>
      <c r="D46" s="1669"/>
      <c r="E46" s="1695" t="s">
        <v>111</v>
      </c>
      <c r="F46" s="704" t="s">
        <v>1835</v>
      </c>
      <c r="G46" s="1674" t="s">
        <v>1766</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C6868-D3A8-E2FB-CF0D-03BFBDC5886A}"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1737</v>
      </c>
      <c r="H2" s="539"/>
      <c r="I2" s="539"/>
      <c r="J2" s="540" t="s">
        <v>1740</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1836</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415</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687"/>
      <c r="I13" s="1687"/>
      <c r="J13" s="1948"/>
    </row>
    <row customHeight="1" ht="22.5">
      <c r="E14" s="1688" t="s">
        <v>87</v>
      </c>
      <c r="F14" s="1691" t="s">
        <v>291</v>
      </c>
      <c r="G14" s="1691" t="s">
        <v>1634</v>
      </c>
      <c r="H14" s="1691" t="s">
        <v>292</v>
      </c>
      <c r="I14" s="1691" t="s">
        <v>292</v>
      </c>
      <c r="J14" s="1948"/>
    </row>
    <row customHeight="1" ht="18.75">
      <c r="D15" s="1669"/>
      <c r="E15" s="1661" t="s">
        <v>108</v>
      </c>
      <c r="F15" s="704" t="s">
        <v>1837</v>
      </c>
      <c r="G15" s="1688" t="s">
        <v>1737</v>
      </c>
      <c r="H15" s="555"/>
      <c r="I15" s="555"/>
      <c r="J15" s="270" t="s">
        <v>1838</v>
      </c>
      <c r="K15" s="541" t="s">
        <v>1789</v>
      </c>
    </row>
    <row customHeight="1" ht="22.5">
      <c r="D16" s="1669"/>
      <c r="E16" s="1661" t="s">
        <v>109</v>
      </c>
      <c r="F16" s="1696" t="s">
        <v>1839</v>
      </c>
      <c r="G16" s="1688" t="s">
        <v>1737</v>
      </c>
      <c r="H16" s="556">
        <f>SUM(H17,H20:H27)</f>
        <v>0</v>
      </c>
      <c r="I16" s="556">
        <f>SUM(I17,I20:I27)</f>
        <v>0</v>
      </c>
      <c r="J16" s="270" t="s">
        <v>1840</v>
      </c>
      <c r="K16" s="541" t="s">
        <v>1789</v>
      </c>
    </row>
    <row customHeight="1" ht="33.75">
      <c r="D17" s="1669"/>
      <c r="E17" s="1695" t="s">
        <v>450</v>
      </c>
      <c r="F17" s="1698" t="s">
        <v>1841</v>
      </c>
      <c r="G17" s="1685" t="s">
        <v>1737</v>
      </c>
      <c r="H17" s="555"/>
      <c r="I17" s="555"/>
      <c r="J17" s="270" t="s">
        <v>1842</v>
      </c>
      <c r="K17" s="541"/>
    </row>
    <row customHeight="1" ht="18.75">
      <c r="D18" s="1669"/>
      <c r="E18" s="1695" t="s">
        <v>452</v>
      </c>
      <c r="F18" s="1699" t="s">
        <v>1843</v>
      </c>
      <c r="G18" s="1685" t="s">
        <v>1737</v>
      </c>
      <c r="H18" s="555"/>
      <c r="I18" s="555"/>
      <c r="J18" s="270"/>
      <c r="K18" s="541"/>
    </row>
    <row customHeight="1" ht="22.5">
      <c r="D19" s="1669"/>
      <c r="E19" s="1695" t="s">
        <v>1796</v>
      </c>
      <c r="F19" s="1699" t="s">
        <v>1844</v>
      </c>
      <c r="G19" s="1685" t="s">
        <v>1737</v>
      </c>
      <c r="H19" s="555"/>
      <c r="I19" s="555"/>
      <c r="J19" s="270"/>
      <c r="K19" s="541"/>
    </row>
    <row customHeight="1" ht="33.75">
      <c r="D20" s="1669"/>
      <c r="E20" s="1695" t="s">
        <v>296</v>
      </c>
      <c r="F20" s="1698" t="s">
        <v>1845</v>
      </c>
      <c r="G20" s="1685" t="s">
        <v>1737</v>
      </c>
      <c r="H20" s="555"/>
      <c r="I20" s="555"/>
      <c r="J20" s="270"/>
      <c r="K20" s="541"/>
    </row>
    <row customHeight="1" ht="33.75">
      <c r="D21" s="1669"/>
      <c r="E21" s="1695" t="s">
        <v>299</v>
      </c>
      <c r="F21" s="1698" t="s">
        <v>1846</v>
      </c>
      <c r="G21" s="1685" t="s">
        <v>1737</v>
      </c>
      <c r="H21" s="555"/>
      <c r="I21" s="555"/>
      <c r="J21" s="270"/>
      <c r="K21" s="541"/>
    </row>
    <row customHeight="1" ht="56.25">
      <c r="D22" s="1669"/>
      <c r="E22" s="1695" t="s">
        <v>1363</v>
      </c>
      <c r="F22" s="1698" t="s">
        <v>1847</v>
      </c>
      <c r="G22" s="1685" t="s">
        <v>1737</v>
      </c>
      <c r="H22" s="555"/>
      <c r="I22" s="555"/>
      <c r="J22" s="270"/>
      <c r="K22" s="541"/>
    </row>
    <row customHeight="1" ht="33.75">
      <c r="D23" s="1669"/>
      <c r="E23" s="1695" t="s">
        <v>1365</v>
      </c>
      <c r="F23" s="1698" t="s">
        <v>1848</v>
      </c>
      <c r="G23" s="1685" t="s">
        <v>1737</v>
      </c>
      <c r="H23" s="555"/>
      <c r="I23" s="555"/>
      <c r="J23" s="270"/>
      <c r="K23" s="541"/>
    </row>
    <row customHeight="1" ht="33.75">
      <c r="D24" s="1669"/>
      <c r="E24" s="1695" t="s">
        <v>1379</v>
      </c>
      <c r="F24" s="1698" t="s">
        <v>1849</v>
      </c>
      <c r="G24" s="1685" t="s">
        <v>1737</v>
      </c>
      <c r="H24" s="555"/>
      <c r="I24" s="555"/>
      <c r="J24" s="270"/>
      <c r="K24" s="541"/>
    </row>
    <row customHeight="1" ht="22.5">
      <c r="D25" s="1669"/>
      <c r="E25" s="1695" t="s">
        <v>1390</v>
      </c>
      <c r="F25" s="1698" t="s">
        <v>1850</v>
      </c>
      <c r="G25" s="1685" t="s">
        <v>1737</v>
      </c>
      <c r="H25" s="555"/>
      <c r="I25" s="555"/>
      <c r="J25" s="270"/>
      <c r="K25" s="541"/>
    </row>
    <row customHeight="1" ht="67.5">
      <c r="D26" s="1669"/>
      <c r="E26" s="1695" t="s">
        <v>1401</v>
      </c>
      <c r="F26" s="1698" t="s">
        <v>1851</v>
      </c>
      <c r="G26" s="1685" t="s">
        <v>1737</v>
      </c>
      <c r="H26" s="555"/>
      <c r="I26" s="555"/>
      <c r="J26" s="270"/>
      <c r="K26" s="541"/>
    </row>
    <row s="1389" customFormat="1" customHeight="1" ht="22.5">
      <c r="A27" s="988"/>
      <c r="C27" s="1667"/>
      <c r="D27" s="1669"/>
      <c r="E27" s="1660" t="s">
        <v>1409</v>
      </c>
      <c r="F27" s="1659" t="s">
        <v>1852</v>
      </c>
      <c r="G27" s="1686" t="s">
        <v>1737</v>
      </c>
      <c r="H27" s="577">
        <f>SUM(H28:H29)</f>
        <v>0</v>
      </c>
      <c r="I27" s="577">
        <f>SUM(I28:I29)</f>
        <v>0</v>
      </c>
      <c r="J27" s="270" t="s">
        <v>1814</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1755</v>
      </c>
      <c r="G29" s="570"/>
      <c r="H29" s="571"/>
      <c r="I29" s="571"/>
      <c r="J29" s="281" t="s">
        <v>1815</v>
      </c>
      <c r="K29" s="541"/>
      <c r="L29" s="1667"/>
      <c r="M29" s="1667"/>
      <c r="R29" s="1667"/>
      <c r="U29" s="542"/>
      <c r="AA29" s="1663"/>
      <c r="AB29" s="1663"/>
      <c r="AC29" s="1663"/>
      <c r="AD29" s="1663"/>
      <c r="AE29" s="1663"/>
    </row>
    <row s="1389" customFormat="1" customHeight="1" ht="22.5">
      <c r="A30" s="988"/>
      <c r="C30" s="1667"/>
      <c r="D30" s="1669"/>
      <c r="E30" s="1695" t="s">
        <v>89</v>
      </c>
      <c r="F30" s="1692" t="s">
        <v>1853</v>
      </c>
      <c r="G30" s="1685" t="s">
        <v>1737</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1854</v>
      </c>
      <c r="G31" s="1685" t="s">
        <v>1737</v>
      </c>
      <c r="H31" s="555"/>
      <c r="I31" s="555"/>
      <c r="J31" s="270" t="s">
        <v>1855</v>
      </c>
      <c r="K31" s="541"/>
      <c r="L31" s="1667"/>
      <c r="M31" s="1667"/>
      <c r="R31" s="1667"/>
      <c r="U31" s="542"/>
      <c r="AA31" s="1663"/>
      <c r="AB31" s="1663"/>
      <c r="AC31" s="1663"/>
      <c r="AD31" s="1663"/>
      <c r="AE31" s="1663"/>
    </row>
    <row s="1389" customFormat="1" customHeight="1" ht="22.5">
      <c r="A32" s="988"/>
      <c r="C32" s="1667"/>
      <c r="D32" s="1669"/>
      <c r="E32" s="1695" t="s">
        <v>1462</v>
      </c>
      <c r="F32" s="687" t="s">
        <v>1822</v>
      </c>
      <c r="G32" s="1685" t="s">
        <v>1737</v>
      </c>
      <c r="H32" s="555"/>
      <c r="I32" s="555"/>
      <c r="J32" s="270" t="s">
        <v>1856</v>
      </c>
      <c r="K32" s="541"/>
      <c r="L32" s="1667"/>
      <c r="M32" s="1667"/>
      <c r="R32" s="1667"/>
      <c r="U32" s="542"/>
      <c r="AA32" s="1663"/>
      <c r="AB32" s="1663"/>
      <c r="AC32" s="1663"/>
      <c r="AD32" s="1663"/>
      <c r="AE32" s="1663"/>
    </row>
    <row s="1389" customFormat="1" customHeight="1" ht="22.5">
      <c r="A33" s="988"/>
      <c r="C33" s="1667"/>
      <c r="D33" s="1669"/>
      <c r="E33" s="1695" t="s">
        <v>1479</v>
      </c>
      <c r="F33" s="687" t="s">
        <v>1857</v>
      </c>
      <c r="G33" s="1685" t="s">
        <v>1737</v>
      </c>
      <c r="H33" s="555"/>
      <c r="I33" s="555"/>
      <c r="J33" s="270" t="s">
        <v>1858</v>
      </c>
      <c r="K33" s="541"/>
      <c r="L33" s="1667"/>
      <c r="M33" s="1667"/>
      <c r="R33" s="1667"/>
      <c r="U33" s="542"/>
      <c r="AA33" s="1663"/>
      <c r="AB33" s="1663"/>
      <c r="AC33" s="1663"/>
      <c r="AD33" s="1663"/>
      <c r="AE33" s="1663"/>
    </row>
    <row s="1389" customFormat="1" customHeight="1" ht="22.5">
      <c r="A34" s="988"/>
      <c r="C34" s="1667"/>
      <c r="D34" s="1669"/>
      <c r="E34" s="1695" t="s">
        <v>1611</v>
      </c>
      <c r="F34" s="687" t="s">
        <v>1825</v>
      </c>
      <c r="G34" s="1685" t="s">
        <v>1737</v>
      </c>
      <c r="H34" s="555"/>
      <c r="I34" s="555"/>
      <c r="J34" s="270" t="s">
        <v>1859</v>
      </c>
      <c r="K34" s="541"/>
      <c r="L34" s="1667"/>
      <c r="M34" s="1667"/>
      <c r="R34" s="1667"/>
      <c r="U34" s="542"/>
      <c r="AA34" s="1663"/>
      <c r="AB34" s="1663"/>
      <c r="AC34" s="1663"/>
      <c r="AD34" s="1663"/>
      <c r="AE34" s="1663"/>
    </row>
    <row s="1389" customFormat="1" customHeight="1" ht="33.75">
      <c r="A35" s="988"/>
      <c r="C35" s="1667" t="s">
        <v>1764</v>
      </c>
      <c r="D35" s="1669"/>
      <c r="E35" s="1695" t="s">
        <v>110</v>
      </c>
      <c r="F35" s="1692" t="s">
        <v>1485</v>
      </c>
      <c r="G35" s="1688" t="s">
        <v>295</v>
      </c>
      <c r="H35" s="399"/>
      <c r="I35" s="399"/>
      <c r="J35" s="270" t="s">
        <v>1860</v>
      </c>
      <c r="K35" s="541"/>
      <c r="L35" s="1667"/>
      <c r="M35" s="1667"/>
      <c r="R35" s="1667"/>
      <c r="U35" s="542"/>
      <c r="AA35" s="1663"/>
      <c r="AB35" s="1663"/>
      <c r="AC35" s="1663"/>
      <c r="AD35" s="1663"/>
      <c r="AE35" s="1663"/>
    </row>
    <row s="1389" customFormat="1" customHeight="1" ht="22.5">
      <c r="A36" s="988"/>
      <c r="C36" s="1667"/>
      <c r="D36" s="1669"/>
      <c r="E36" s="1695" t="s">
        <v>91</v>
      </c>
      <c r="F36" s="1692" t="s">
        <v>1861</v>
      </c>
      <c r="G36" s="1685" t="s">
        <v>1830</v>
      </c>
      <c r="H36" s="543"/>
      <c r="I36" s="543"/>
      <c r="J36" s="270" t="s">
        <v>1831</v>
      </c>
      <c r="K36" s="541"/>
      <c r="L36" s="1667"/>
      <c r="M36" s="1667"/>
      <c r="R36" s="1667"/>
      <c r="U36" s="542"/>
      <c r="AA36" s="1663"/>
      <c r="AB36" s="1663"/>
      <c r="AC36" s="1663"/>
      <c r="AD36" s="1663"/>
      <c r="AE36" s="1663"/>
    </row>
    <row s="1389" customFormat="1" customHeight="1" ht="22.5">
      <c r="A37" s="988"/>
      <c r="C37" s="1667"/>
      <c r="D37" s="1669"/>
      <c r="E37" s="1695" t="s">
        <v>92</v>
      </c>
      <c r="F37" s="1692" t="s">
        <v>1862</v>
      </c>
      <c r="G37" s="1685" t="s">
        <v>1833</v>
      </c>
      <c r="H37" s="543"/>
      <c r="I37" s="543"/>
      <c r="J37" s="270" t="s">
        <v>1834</v>
      </c>
      <c r="K37" s="541"/>
      <c r="L37" s="1667"/>
      <c r="M37" s="1667"/>
      <c r="R37" s="1667"/>
      <c r="U37" s="542"/>
      <c r="AA37" s="1663"/>
      <c r="AB37" s="1663"/>
      <c r="AC37" s="1663"/>
      <c r="AD37" s="1663"/>
      <c r="AE37" s="1663"/>
    </row>
    <row customHeight="1" ht="11.25">
      <c r="D38" s="1669"/>
    </row>
    <row customHeight="1" ht="26.25">
      <c r="D39" s="1669"/>
      <c r="E39" s="1266" t="s">
        <v>504</v>
      </c>
      <c r="F39" s="2200" t="s">
        <v>1863</v>
      </c>
      <c r="G39" s="2200"/>
      <c r="H39" s="2200"/>
      <c r="I39" s="2200"/>
      <c r="J39" s="2200"/>
    </row>
    <row s="1672" customFormat="1" customHeight="1" ht="37.5">
      <c r="A40" s="988"/>
      <c r="B40" s="1667"/>
      <c r="C40" s="1667"/>
      <c r="D40" s="339"/>
      <c r="F40" s="2200" t="s">
        <v>1864</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12559-36C2-C3ED-718A-18B20D51B58C}"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415</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416</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289</v>
      </c>
      <c r="E10" s="1923"/>
      <c r="F10" s="1923"/>
      <c r="G10" s="1923"/>
      <c r="H10" s="1923"/>
      <c r="I10" s="1923"/>
      <c r="J10" s="1924"/>
      <c r="K10" s="2018"/>
      <c r="L10" s="507"/>
    </row>
    <row s="1666" customFormat="1" customHeight="1" ht="22.5">
      <c r="A11" s="2287"/>
      <c r="B11" s="2287"/>
      <c r="C11" s="654"/>
      <c r="D11" s="700" t="s">
        <v>87</v>
      </c>
      <c r="E11" s="702" t="s">
        <v>1865</v>
      </c>
      <c r="F11" s="702" t="s">
        <v>1634</v>
      </c>
      <c r="G11" s="463" t="s">
        <v>292</v>
      </c>
      <c r="H11" s="463" t="s">
        <v>381</v>
      </c>
      <c r="I11" s="805" t="s">
        <v>292</v>
      </c>
      <c r="J11" s="806" t="s">
        <v>381</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592</v>
      </c>
      <c r="D13" s="954" t="s">
        <v>108</v>
      </c>
      <c r="E13" s="260" t="s">
        <v>1635</v>
      </c>
      <c r="F13" s="657" t="s">
        <v>1636</v>
      </c>
      <c r="G13" s="555"/>
      <c r="H13" s="658"/>
      <c r="I13" s="555"/>
      <c r="J13" s="658"/>
      <c r="K13" s="270" t="s">
        <v>1637</v>
      </c>
      <c r="L13" s="717"/>
    </row>
    <row customHeight="1" ht="22.5" hidden="1">
      <c r="A14" s="2328"/>
      <c r="D14" s="537" t="s">
        <v>109</v>
      </c>
      <c r="E14" s="260" t="s">
        <v>1638</v>
      </c>
      <c r="F14" s="657" t="s">
        <v>1639</v>
      </c>
      <c r="G14" s="555"/>
      <c r="H14" s="659"/>
      <c r="I14" s="555"/>
      <c r="J14" s="659"/>
      <c r="K14" s="270" t="s">
        <v>1640</v>
      </c>
      <c r="L14" s="717"/>
    </row>
    <row s="1666" customFormat="1" customHeight="1" ht="78.75" hidden="1">
      <c r="A15" s="2328"/>
      <c r="B15" s="509"/>
      <c r="D15" s="954" t="s">
        <v>89</v>
      </c>
      <c r="E15" s="704" t="s">
        <v>1643</v>
      </c>
      <c r="F15" s="951" t="s">
        <v>295</v>
      </c>
      <c r="G15" s="951" t="s">
        <v>295</v>
      </c>
      <c r="H15" s="86"/>
      <c r="I15" s="951" t="s">
        <v>295</v>
      </c>
      <c r="J15" s="86"/>
      <c r="K15" s="270" t="s">
        <v>1866</v>
      </c>
      <c r="L15" s="717"/>
    </row>
    <row s="1666" customFormat="1" customHeight="1" ht="22.5" hidden="1">
      <c r="A16" s="2328"/>
      <c r="B16" s="509"/>
      <c r="D16" s="954" t="s">
        <v>315</v>
      </c>
      <c r="E16" s="955" t="s">
        <v>1645</v>
      </c>
      <c r="F16" s="951" t="s">
        <v>1646</v>
      </c>
      <c r="G16" s="815"/>
      <c r="H16" s="86"/>
      <c r="I16" s="815"/>
      <c r="J16" s="86"/>
      <c r="K16" s="270"/>
      <c r="L16" s="717"/>
    </row>
    <row s="1666" customFormat="1" customHeight="1" ht="22.5" hidden="1">
      <c r="A17" s="2328"/>
      <c r="B17" s="509"/>
      <c r="D17" s="954" t="s">
        <v>323</v>
      </c>
      <c r="E17" s="955" t="s">
        <v>1647</v>
      </c>
      <c r="F17" s="951" t="s">
        <v>1648</v>
      </c>
      <c r="G17" s="815"/>
      <c r="H17" s="86"/>
      <c r="I17" s="815"/>
      <c r="J17" s="86"/>
      <c r="K17" s="270"/>
      <c r="L17" s="717"/>
    </row>
    <row s="1666" customFormat="1" customHeight="1" ht="33.75" hidden="1">
      <c r="A18" s="2328"/>
      <c r="B18" s="509"/>
      <c r="D18" s="954" t="s">
        <v>325</v>
      </c>
      <c r="E18" s="955" t="s">
        <v>1649</v>
      </c>
      <c r="F18" s="951" t="s">
        <v>1241</v>
      </c>
      <c r="G18" s="677"/>
      <c r="H18" s="86"/>
      <c r="I18" s="677"/>
      <c r="J18" s="86"/>
      <c r="K18" s="270"/>
      <c r="L18" s="717"/>
    </row>
    <row customHeight="1" ht="101.25" hidden="1">
      <c r="A19" s="2328"/>
      <c r="D19" s="954" t="s">
        <v>90</v>
      </c>
      <c r="E19" s="260" t="s">
        <v>1867</v>
      </c>
      <c r="F19" s="657" t="s">
        <v>427</v>
      </c>
      <c r="G19" s="660"/>
      <c r="H19" s="659"/>
      <c r="I19" s="956"/>
      <c r="J19" s="659"/>
      <c r="K19" s="270" t="s">
        <v>1868</v>
      </c>
      <c r="L19" s="717"/>
    </row>
    <row s="1666" customFormat="1" customHeight="1" ht="18.75" hidden="1">
      <c r="A20" s="2328"/>
      <c r="C20" s="957"/>
      <c r="D20" s="954" t="s">
        <v>1462</v>
      </c>
      <c r="E20" s="955" t="s">
        <v>1869</v>
      </c>
      <c r="F20" s="951" t="s">
        <v>295</v>
      </c>
      <c r="G20" s="951" t="s">
        <v>295</v>
      </c>
      <c r="H20" s="950" t="s">
        <v>295</v>
      </c>
      <c r="I20" s="951" t="s">
        <v>295</v>
      </c>
      <c r="J20" s="950" t="s">
        <v>295</v>
      </c>
      <c r="K20" s="949"/>
      <c r="L20" s="717"/>
      <c r="W20" s="672"/>
    </row>
    <row s="1666" customFormat="1" customHeight="1" ht="33.75" hidden="1">
      <c r="A21" s="2328"/>
      <c r="C21" s="957"/>
      <c r="D21" s="954" t="s">
        <v>1470</v>
      </c>
      <c r="E21" s="574" t="s">
        <v>1870</v>
      </c>
      <c r="F21" s="951" t="s">
        <v>1871</v>
      </c>
      <c r="G21" s="943"/>
      <c r="H21" s="86"/>
      <c r="I21" s="943"/>
      <c r="J21" s="86"/>
      <c r="K21" s="949"/>
      <c r="L21" s="717"/>
      <c r="W21" s="672"/>
    </row>
    <row s="1666" customFormat="1" customHeight="1" ht="33.75" hidden="1">
      <c r="A22" s="2328"/>
      <c r="C22" s="957"/>
      <c r="D22" s="954" t="s">
        <v>1475</v>
      </c>
      <c r="E22" s="574" t="s">
        <v>1872</v>
      </c>
      <c r="F22" s="951" t="s">
        <v>1873</v>
      </c>
      <c r="G22" s="943"/>
      <c r="H22" s="86"/>
      <c r="I22" s="943"/>
      <c r="J22" s="86"/>
      <c r="K22" s="949"/>
      <c r="L22" s="717"/>
      <c r="W22" s="672"/>
    </row>
    <row s="1666" customFormat="1" customHeight="1" ht="22.5" hidden="1">
      <c r="A23" s="2328"/>
      <c r="C23" s="957"/>
      <c r="D23" s="954" t="s">
        <v>1479</v>
      </c>
      <c r="E23" s="955" t="s">
        <v>1874</v>
      </c>
      <c r="F23" s="951" t="s">
        <v>295</v>
      </c>
      <c r="G23" s="951" t="s">
        <v>295</v>
      </c>
      <c r="H23" s="950" t="s">
        <v>295</v>
      </c>
      <c r="I23" s="951" t="s">
        <v>295</v>
      </c>
      <c r="J23" s="950" t="s">
        <v>295</v>
      </c>
      <c r="K23" s="949"/>
      <c r="L23" s="717"/>
      <c r="W23" s="672"/>
    </row>
    <row s="1666" customFormat="1" customHeight="1" ht="22.5" hidden="1">
      <c r="A24" s="2328"/>
      <c r="C24" s="957"/>
      <c r="D24" s="954" t="s">
        <v>1875</v>
      </c>
      <c r="E24" s="574" t="s">
        <v>1876</v>
      </c>
      <c r="F24" s="951" t="s">
        <v>1877</v>
      </c>
      <c r="G24" s="943"/>
      <c r="H24" s="683"/>
      <c r="I24" s="943"/>
      <c r="J24" s="683"/>
      <c r="K24" s="949"/>
      <c r="L24" s="717"/>
      <c r="W24" s="672"/>
    </row>
    <row s="1666" customFormat="1" customHeight="1" ht="22.5" hidden="1">
      <c r="A25" s="2328"/>
      <c r="C25" s="957"/>
      <c r="D25" s="954" t="s">
        <v>1878</v>
      </c>
      <c r="E25" s="574" t="s">
        <v>1879</v>
      </c>
      <c r="F25" s="951" t="s">
        <v>295</v>
      </c>
      <c r="G25" s="951" t="s">
        <v>295</v>
      </c>
      <c r="H25" s="950" t="s">
        <v>295</v>
      </c>
      <c r="I25" s="951" t="s">
        <v>295</v>
      </c>
      <c r="J25" s="950" t="s">
        <v>295</v>
      </c>
      <c r="K25" s="949"/>
      <c r="L25" s="717"/>
      <c r="W25" s="672"/>
    </row>
    <row s="1666" customFormat="1" customHeight="1" ht="18.75" hidden="1">
      <c r="A26" s="2328"/>
      <c r="C26" s="957"/>
      <c r="D26" s="954" t="s">
        <v>1880</v>
      </c>
      <c r="E26" s="551" t="s">
        <v>1881</v>
      </c>
      <c r="F26" s="951" t="s">
        <v>1882</v>
      </c>
      <c r="G26" s="677"/>
      <c r="H26" s="683"/>
      <c r="I26" s="677"/>
      <c r="J26" s="683"/>
      <c r="K26" s="949"/>
      <c r="L26" s="717"/>
      <c r="W26" s="672"/>
    </row>
    <row s="1666" customFormat="1" customHeight="1" ht="18.75" hidden="1">
      <c r="A27" s="2328"/>
      <c r="C27" s="957"/>
      <c r="D27" s="954" t="s">
        <v>1883</v>
      </c>
      <c r="E27" s="551" t="s">
        <v>1884</v>
      </c>
      <c r="F27" s="951" t="s">
        <v>1885</v>
      </c>
      <c r="G27" s="677"/>
      <c r="H27" s="683"/>
      <c r="I27" s="677"/>
      <c r="J27" s="683"/>
      <c r="K27" s="949"/>
      <c r="L27" s="717"/>
      <c r="W27" s="672"/>
    </row>
    <row s="1666" customFormat="1" customHeight="1" ht="18.75" hidden="1">
      <c r="A28" s="2328"/>
      <c r="C28" s="957"/>
      <c r="D28" s="954" t="s">
        <v>1886</v>
      </c>
      <c r="E28" s="574" t="s">
        <v>1887</v>
      </c>
      <c r="F28" s="951" t="s">
        <v>295</v>
      </c>
      <c r="G28" s="951" t="s">
        <v>295</v>
      </c>
      <c r="H28" s="950" t="s">
        <v>295</v>
      </c>
      <c r="I28" s="951" t="s">
        <v>295</v>
      </c>
      <c r="J28" s="950" t="s">
        <v>295</v>
      </c>
      <c r="K28" s="949"/>
      <c r="L28" s="717"/>
      <c r="W28" s="672"/>
    </row>
    <row s="1666" customFormat="1" customHeight="1" ht="18.75" hidden="1">
      <c r="A29" s="2328"/>
      <c r="C29" s="957"/>
      <c r="D29" s="954" t="s">
        <v>1888</v>
      </c>
      <c r="E29" s="551" t="s">
        <v>1881</v>
      </c>
      <c r="F29" s="951" t="s">
        <v>1889</v>
      </c>
      <c r="G29" s="677"/>
      <c r="H29" s="683"/>
      <c r="I29" s="677"/>
      <c r="J29" s="683"/>
      <c r="K29" s="949"/>
      <c r="L29" s="717"/>
      <c r="W29" s="672"/>
    </row>
    <row s="1666" customFormat="1" customHeight="1" ht="18.75" hidden="1">
      <c r="A30" s="2328"/>
      <c r="C30" s="957"/>
      <c r="D30" s="954" t="s">
        <v>1890</v>
      </c>
      <c r="E30" s="551" t="s">
        <v>1891</v>
      </c>
      <c r="F30" s="951" t="s">
        <v>1892</v>
      </c>
      <c r="G30" s="677"/>
      <c r="H30" s="683"/>
      <c r="I30" s="677"/>
      <c r="J30" s="683"/>
      <c r="K30" s="949"/>
      <c r="L30" s="717"/>
      <c r="W30" s="672"/>
    </row>
    <row customHeight="1" ht="126.75" hidden="1">
      <c r="A31" s="2328"/>
      <c r="D31" s="954" t="s">
        <v>110</v>
      </c>
      <c r="E31" s="260" t="s">
        <v>1893</v>
      </c>
      <c r="F31" s="657" t="s">
        <v>1651</v>
      </c>
      <c r="G31" s="555"/>
      <c r="H31" s="659"/>
      <c r="I31" s="555"/>
      <c r="J31" s="659"/>
      <c r="K31" s="270" t="s">
        <v>1894</v>
      </c>
      <c r="L31" s="717"/>
    </row>
    <row customHeight="1" ht="56.25" hidden="1">
      <c r="A32" s="2328"/>
      <c r="D32" s="954" t="s">
        <v>91</v>
      </c>
      <c r="E32" s="260" t="s">
        <v>1895</v>
      </c>
      <c r="F32" s="537" t="s">
        <v>1648</v>
      </c>
      <c r="G32" s="555"/>
      <c r="H32" s="659"/>
      <c r="I32" s="555"/>
      <c r="J32" s="659"/>
      <c r="K32" s="270" t="s">
        <v>1896</v>
      </c>
      <c r="L32" s="717"/>
    </row>
    <row customHeight="1" ht="11.25" hidden="1">
      <c r="A33" s="2328"/>
      <c r="E33" s="661"/>
      <c r="F33" s="161"/>
      <c r="G33" s="161"/>
      <c r="H33" s="161"/>
      <c r="I33" s="161"/>
      <c r="J33" s="161"/>
      <c r="K33" s="161"/>
    </row>
    <row customHeight="1" ht="12.75" hidden="1">
      <c r="A34" s="2328"/>
      <c r="D34" s="47">
        <v>1</v>
      </c>
      <c r="E34" s="323" t="s">
        <v>1897</v>
      </c>
    </row>
    <row customHeight="1" ht="11.25" hidden="1">
      <c r="A35" s="2328"/>
      <c r="D35" s="361"/>
      <c r="E35" s="323" t="s">
        <v>1898</v>
      </c>
    </row>
    <row s="1666" customFormat="1" customHeight="1" ht="11.25">
      <c r="A36" s="1034"/>
      <c r="B36" s="516"/>
      <c r="D36" s="1035"/>
      <c r="E36" s="1036"/>
    </row>
    <row s="1666" customFormat="1" customHeight="1" ht="22.5" hidden="1">
      <c r="A37" s="2328" t="s">
        <v>991</v>
      </c>
      <c r="B37" s="509"/>
      <c r="D37" s="954">
        <v>1</v>
      </c>
      <c r="E37" s="704" t="s">
        <v>1899</v>
      </c>
      <c r="F37" s="657" t="s">
        <v>1636</v>
      </c>
      <c r="G37" s="555"/>
      <c r="H37" s="517"/>
      <c r="I37" s="555"/>
      <c r="J37" s="517"/>
      <c r="K37" s="270" t="s">
        <v>1900</v>
      </c>
    </row>
    <row s="1666" customFormat="1" customHeight="1" ht="22.5" hidden="1">
      <c r="A38" s="2328"/>
      <c r="B38" s="509"/>
      <c r="D38" s="666" t="s">
        <v>109</v>
      </c>
      <c r="E38" s="1033" t="s">
        <v>1901</v>
      </c>
      <c r="F38" s="1037" t="s">
        <v>427</v>
      </c>
      <c r="G38" s="1037" t="s">
        <v>427</v>
      </c>
      <c r="H38" s="1031"/>
      <c r="I38" s="1037" t="s">
        <v>427</v>
      </c>
      <c r="J38" s="1031"/>
      <c r="K38" s="1032"/>
    </row>
    <row s="1666" customFormat="1" customHeight="1" ht="33.75" hidden="1">
      <c r="A39" s="2328"/>
      <c r="B39" s="509"/>
      <c r="D39" s="662" t="s">
        <v>452</v>
      </c>
      <c r="E39" s="721" t="s">
        <v>1902</v>
      </c>
      <c r="F39" s="657" t="s">
        <v>1903</v>
      </c>
      <c r="G39" s="665"/>
      <c r="H39" s="1024"/>
      <c r="I39" s="665"/>
      <c r="J39" s="1024"/>
      <c r="K39" s="270" t="s">
        <v>1904</v>
      </c>
    </row>
    <row s="1666" customFormat="1" customHeight="1" ht="33.75" hidden="1">
      <c r="A40" s="2328"/>
      <c r="B40" s="509"/>
      <c r="D40" s="662" t="s">
        <v>1796</v>
      </c>
      <c r="E40" s="721" t="s">
        <v>1905</v>
      </c>
      <c r="F40" s="1028" t="s">
        <v>1906</v>
      </c>
      <c r="G40" s="739"/>
      <c r="H40" s="1024"/>
      <c r="I40" s="739"/>
      <c r="J40" s="1024"/>
      <c r="K40" s="270" t="s">
        <v>1907</v>
      </c>
    </row>
    <row s="1666" customFormat="1" customHeight="1" ht="22.5" hidden="1">
      <c r="A41" s="2328"/>
      <c r="B41" s="509"/>
      <c r="D41" s="662" t="s">
        <v>89</v>
      </c>
      <c r="E41" s="720" t="s">
        <v>1908</v>
      </c>
      <c r="F41" s="657" t="s">
        <v>427</v>
      </c>
      <c r="G41" s="657" t="s">
        <v>427</v>
      </c>
      <c r="H41" s="1025"/>
      <c r="I41" s="657" t="s">
        <v>427</v>
      </c>
      <c r="J41" s="1025"/>
      <c r="K41" s="282"/>
    </row>
    <row s="1666" customFormat="1" customHeight="1" ht="45" hidden="1">
      <c r="A42" s="2328"/>
      <c r="B42" s="509"/>
      <c r="D42" s="662" t="s">
        <v>315</v>
      </c>
      <c r="E42" s="721" t="s">
        <v>1909</v>
      </c>
      <c r="F42" s="657" t="s">
        <v>1651</v>
      </c>
      <c r="G42" s="555"/>
      <c r="H42" s="1025"/>
      <c r="I42" s="555"/>
      <c r="J42" s="1025"/>
      <c r="K42" s="282" t="s">
        <v>1910</v>
      </c>
    </row>
    <row s="1666" customFormat="1" customHeight="1" ht="45" hidden="1">
      <c r="A43" s="2328"/>
      <c r="B43" s="509"/>
      <c r="D43" s="662" t="s">
        <v>323</v>
      </c>
      <c r="E43" s="664" t="s">
        <v>1911</v>
      </c>
      <c r="F43" s="1029" t="s">
        <v>1651</v>
      </c>
      <c r="G43" s="740"/>
      <c r="H43" s="1024"/>
      <c r="I43" s="740"/>
      <c r="J43" s="1024"/>
      <c r="K43" s="282" t="s">
        <v>1912</v>
      </c>
    </row>
    <row s="1666" customFormat="1" customHeight="1" ht="11.25" hidden="1">
      <c r="A44" s="2328"/>
      <c r="B44" s="509"/>
      <c r="D44" s="662" t="s">
        <v>90</v>
      </c>
      <c r="E44" s="663" t="s">
        <v>1913</v>
      </c>
      <c r="F44" s="657" t="s">
        <v>1903</v>
      </c>
      <c r="G44" s="665"/>
      <c r="H44" s="1024"/>
      <c r="I44" s="665"/>
      <c r="J44" s="1024"/>
      <c r="K44" s="270"/>
    </row>
    <row s="1666" customFormat="1" customHeight="1" ht="11.25" hidden="1">
      <c r="A45" s="2328"/>
      <c r="B45" s="509"/>
      <c r="D45" s="662" t="s">
        <v>1462</v>
      </c>
      <c r="E45" s="664" t="s">
        <v>1914</v>
      </c>
      <c r="F45" s="657" t="s">
        <v>1903</v>
      </c>
      <c r="G45" s="665"/>
      <c r="H45" s="1024"/>
      <c r="I45" s="665"/>
      <c r="J45" s="1024"/>
      <c r="K45" s="270"/>
    </row>
    <row s="1666" customFormat="1" customHeight="1" ht="11.25" hidden="1">
      <c r="A46" s="2328"/>
      <c r="B46" s="509"/>
      <c r="D46" s="662" t="s">
        <v>1479</v>
      </c>
      <c r="E46" s="664" t="s">
        <v>1915</v>
      </c>
      <c r="F46" s="657" t="s">
        <v>1903</v>
      </c>
      <c r="G46" s="665"/>
      <c r="H46" s="1024"/>
      <c r="I46" s="665"/>
      <c r="J46" s="1024"/>
      <c r="K46" s="270"/>
    </row>
    <row s="1666" customFormat="1" customHeight="1" ht="11.25" hidden="1">
      <c r="A47" s="2328"/>
      <c r="B47" s="509"/>
      <c r="D47" s="662" t="s">
        <v>1611</v>
      </c>
      <c r="E47" s="664" t="s">
        <v>1916</v>
      </c>
      <c r="F47" s="657" t="s">
        <v>1903</v>
      </c>
      <c r="G47" s="665"/>
      <c r="H47" s="1024"/>
      <c r="I47" s="665"/>
      <c r="J47" s="1024"/>
      <c r="K47" s="270"/>
    </row>
    <row s="1666" customFormat="1" customHeight="1" ht="11.25" hidden="1">
      <c r="A48" s="2328"/>
      <c r="B48" s="509"/>
      <c r="D48" s="662" t="s">
        <v>1917</v>
      </c>
      <c r="E48" s="668" t="s">
        <v>1918</v>
      </c>
      <c r="F48" s="657" t="s">
        <v>1903</v>
      </c>
      <c r="G48" s="665"/>
      <c r="H48" s="1024"/>
      <c r="I48" s="665"/>
      <c r="J48" s="1024"/>
      <c r="K48" s="270"/>
    </row>
    <row s="1666" customFormat="1" customHeight="1" ht="11.25" hidden="1">
      <c r="A49" s="2328"/>
      <c r="B49" s="509"/>
      <c r="D49" s="662" t="s">
        <v>1919</v>
      </c>
      <c r="E49" s="668" t="s">
        <v>1920</v>
      </c>
      <c r="F49" s="657" t="s">
        <v>1903</v>
      </c>
      <c r="G49" s="665"/>
      <c r="H49" s="1024"/>
      <c r="I49" s="665"/>
      <c r="J49" s="1024"/>
      <c r="K49" s="270"/>
    </row>
    <row s="1666" customFormat="1" customHeight="1" ht="11.25" hidden="1">
      <c r="A50" s="2328"/>
      <c r="B50" s="509"/>
      <c r="D50" s="662" t="s">
        <v>1613</v>
      </c>
      <c r="E50" s="664" t="s">
        <v>1921</v>
      </c>
      <c r="F50" s="657" t="s">
        <v>1903</v>
      </c>
      <c r="G50" s="665"/>
      <c r="H50" s="1024"/>
      <c r="I50" s="665"/>
      <c r="J50" s="1024"/>
      <c r="K50" s="270"/>
    </row>
    <row s="1666" customFormat="1" customHeight="1" ht="11.25" hidden="1">
      <c r="A51" s="2328"/>
      <c r="B51" s="509"/>
      <c r="D51" s="662" t="s">
        <v>1615</v>
      </c>
      <c r="E51" s="664" t="s">
        <v>1922</v>
      </c>
      <c r="F51" s="657" t="s">
        <v>1903</v>
      </c>
      <c r="G51" s="665"/>
      <c r="H51" s="1024"/>
      <c r="I51" s="665"/>
      <c r="J51" s="1024"/>
      <c r="K51" s="270"/>
    </row>
    <row s="1666" customFormat="1" customHeight="1" ht="45" hidden="1">
      <c r="A52" s="2328"/>
      <c r="B52" s="509"/>
      <c r="D52" s="662" t="s">
        <v>110</v>
      </c>
      <c r="E52" s="663" t="s">
        <v>1923</v>
      </c>
      <c r="F52" s="657" t="s">
        <v>1903</v>
      </c>
      <c r="G52" s="665"/>
      <c r="H52" s="1024"/>
      <c r="I52" s="665"/>
      <c r="J52" s="1024"/>
      <c r="K52" s="270"/>
    </row>
    <row s="1666" customFormat="1" customHeight="1" ht="11.25" hidden="1">
      <c r="A53" s="2328"/>
      <c r="B53" s="509"/>
      <c r="D53" s="662" t="s">
        <v>304</v>
      </c>
      <c r="E53" s="664" t="s">
        <v>1914</v>
      </c>
      <c r="F53" s="657" t="s">
        <v>1903</v>
      </c>
      <c r="G53" s="665"/>
      <c r="H53" s="1024"/>
      <c r="I53" s="665"/>
      <c r="J53" s="1024"/>
      <c r="K53" s="270"/>
    </row>
    <row s="1666" customFormat="1" customHeight="1" ht="11.25" hidden="1">
      <c r="A54" s="2328"/>
      <c r="B54" s="509"/>
      <c r="D54" s="662" t="s">
        <v>306</v>
      </c>
      <c r="E54" s="664" t="s">
        <v>1915</v>
      </c>
      <c r="F54" s="657" t="s">
        <v>1903</v>
      </c>
      <c r="G54" s="665"/>
      <c r="H54" s="1024"/>
      <c r="I54" s="665"/>
      <c r="J54" s="1024"/>
      <c r="K54" s="270"/>
    </row>
    <row s="1666" customFormat="1" customHeight="1" ht="11.25" hidden="1">
      <c r="A55" s="2328"/>
      <c r="B55" s="509"/>
      <c r="D55" s="662" t="s">
        <v>309</v>
      </c>
      <c r="E55" s="664" t="s">
        <v>1916</v>
      </c>
      <c r="F55" s="657" t="s">
        <v>1903</v>
      </c>
      <c r="G55" s="665"/>
      <c r="H55" s="1024"/>
      <c r="I55" s="665"/>
      <c r="J55" s="1024"/>
      <c r="K55" s="270"/>
    </row>
    <row s="1666" customFormat="1" customHeight="1" ht="11.25" hidden="1">
      <c r="A56" s="2328"/>
      <c r="B56" s="509"/>
      <c r="D56" s="662" t="s">
        <v>1628</v>
      </c>
      <c r="E56" s="668" t="s">
        <v>1918</v>
      </c>
      <c r="F56" s="657" t="s">
        <v>1903</v>
      </c>
      <c r="G56" s="665"/>
      <c r="H56" s="1024"/>
      <c r="I56" s="665"/>
      <c r="J56" s="1024"/>
      <c r="K56" s="270"/>
    </row>
    <row s="1666" customFormat="1" customHeight="1" ht="11.25" hidden="1">
      <c r="A57" s="2328"/>
      <c r="B57" s="509"/>
      <c r="D57" s="662" t="s">
        <v>1924</v>
      </c>
      <c r="E57" s="668" t="s">
        <v>1920</v>
      </c>
      <c r="F57" s="657" t="s">
        <v>1903</v>
      </c>
      <c r="G57" s="665"/>
      <c r="H57" s="1024"/>
      <c r="I57" s="665"/>
      <c r="J57" s="1024"/>
      <c r="K57" s="270"/>
    </row>
    <row s="1666" customFormat="1" customHeight="1" ht="11.25" hidden="1">
      <c r="A58" s="2328"/>
      <c r="B58" s="509"/>
      <c r="D58" s="662" t="s">
        <v>311</v>
      </c>
      <c r="E58" s="664" t="s">
        <v>1921</v>
      </c>
      <c r="F58" s="657" t="s">
        <v>1903</v>
      </c>
      <c r="G58" s="665"/>
      <c r="H58" s="1024"/>
      <c r="I58" s="665"/>
      <c r="J58" s="1024"/>
      <c r="K58" s="270"/>
    </row>
    <row s="1666" customFormat="1" customHeight="1" ht="11.25" hidden="1">
      <c r="A59" s="2328"/>
      <c r="B59" s="509"/>
      <c r="D59" s="662" t="s">
        <v>1925</v>
      </c>
      <c r="E59" s="664" t="s">
        <v>1922</v>
      </c>
      <c r="F59" s="657" t="s">
        <v>1903</v>
      </c>
      <c r="G59" s="665"/>
      <c r="H59" s="1024"/>
      <c r="I59" s="665"/>
      <c r="J59" s="1024"/>
      <c r="K59" s="270"/>
    </row>
    <row s="1666" customFormat="1" customHeight="1" ht="33.75" hidden="1">
      <c r="A60" s="2328"/>
      <c r="B60" s="509"/>
      <c r="D60" s="662" t="s">
        <v>91</v>
      </c>
      <c r="E60" s="663" t="s">
        <v>1926</v>
      </c>
      <c r="F60" s="719" t="s">
        <v>1651</v>
      </c>
      <c r="G60" s="740"/>
      <c r="H60" s="1024"/>
      <c r="I60" s="740"/>
      <c r="J60" s="1024"/>
      <c r="K60" s="282" t="s">
        <v>1927</v>
      </c>
    </row>
    <row s="1666" customFormat="1" customHeight="1" ht="33.75" hidden="1">
      <c r="A61" s="2328"/>
      <c r="B61" s="509"/>
      <c r="D61" s="662" t="s">
        <v>92</v>
      </c>
      <c r="E61" s="663" t="s">
        <v>1928</v>
      </c>
      <c r="F61" s="724" t="s">
        <v>1648</v>
      </c>
      <c r="G61" s="665"/>
      <c r="H61" s="1024"/>
      <c r="I61" s="665"/>
      <c r="J61" s="1024"/>
      <c r="K61" s="270"/>
    </row>
    <row s="1666" customFormat="1" customHeight="1" ht="22.5" hidden="1">
      <c r="A62" s="2328"/>
      <c r="B62" s="509" t="s">
        <v>1764</v>
      </c>
      <c r="D62" s="662" t="s">
        <v>111</v>
      </c>
      <c r="E62" s="663" t="s">
        <v>1929</v>
      </c>
      <c r="F62" s="724" t="s">
        <v>295</v>
      </c>
      <c r="G62" s="379"/>
      <c r="H62" s="1024"/>
      <c r="I62" s="379"/>
      <c r="J62" s="1024"/>
      <c r="K62" s="270" t="s">
        <v>1557</v>
      </c>
    </row>
    <row s="1666" customFormat="1" customHeight="1" ht="45" hidden="1">
      <c r="A63" s="2328"/>
      <c r="B63" s="509" t="s">
        <v>1764</v>
      </c>
      <c r="D63" s="662" t="s">
        <v>1930</v>
      </c>
      <c r="E63" s="664" t="s">
        <v>1931</v>
      </c>
      <c r="F63" s="719" t="s">
        <v>295</v>
      </c>
      <c r="G63" s="379"/>
      <c r="H63" s="1024"/>
      <c r="I63" s="379"/>
      <c r="J63" s="1024"/>
      <c r="K63" s="270" t="s">
        <v>1557</v>
      </c>
    </row>
    <row s="1666" customFormat="1" customHeight="1" ht="11.25">
      <c r="A64" s="1034"/>
      <c r="B64" s="516"/>
      <c r="D64" s="1035"/>
      <c r="E64" s="1036"/>
    </row>
    <row s="1666" customFormat="1" customHeight="1" ht="22.5" hidden="1">
      <c r="A65" s="2328" t="s">
        <v>1006</v>
      </c>
      <c r="B65" s="509"/>
      <c r="D65" s="662">
        <v>1</v>
      </c>
      <c r="E65" s="742" t="s">
        <v>1932</v>
      </c>
      <c r="F65" s="738" t="s">
        <v>1636</v>
      </c>
      <c r="G65" s="739"/>
      <c r="H65" s="1030"/>
      <c r="I65" s="739"/>
      <c r="J65" s="1030"/>
      <c r="K65" s="281" t="s">
        <v>1933</v>
      </c>
    </row>
    <row s="1666" customFormat="1" customHeight="1" ht="56.25" hidden="1">
      <c r="A66" s="2328"/>
      <c r="B66" s="509"/>
      <c r="D66" s="741" t="s">
        <v>109</v>
      </c>
      <c r="E66" s="704" t="s">
        <v>1934</v>
      </c>
      <c r="F66" s="657" t="s">
        <v>427</v>
      </c>
      <c r="G66" s="657" t="s">
        <v>427</v>
      </c>
      <c r="H66" s="517"/>
      <c r="I66" s="657" t="s">
        <v>427</v>
      </c>
      <c r="J66" s="517"/>
      <c r="K66" s="270"/>
    </row>
    <row s="1666" customFormat="1" customHeight="1" ht="33.75" hidden="1">
      <c r="A67" s="2328"/>
      <c r="B67" s="509"/>
      <c r="D67" s="741" t="s">
        <v>450</v>
      </c>
      <c r="E67" s="955" t="s">
        <v>1935</v>
      </c>
      <c r="F67" s="657" t="s">
        <v>1906</v>
      </c>
      <c r="G67" s="725"/>
      <c r="H67" s="517"/>
      <c r="I67" s="725"/>
      <c r="J67" s="517"/>
      <c r="K67" s="270"/>
    </row>
    <row s="1666" customFormat="1" customHeight="1" ht="22.5" hidden="1">
      <c r="A68" s="2328"/>
      <c r="B68" s="509"/>
      <c r="D68" s="741" t="s">
        <v>296</v>
      </c>
      <c r="E68" s="955" t="s">
        <v>1936</v>
      </c>
      <c r="F68" s="657" t="s">
        <v>1906</v>
      </c>
      <c r="G68" s="725"/>
      <c r="H68" s="517"/>
      <c r="I68" s="725"/>
      <c r="J68" s="517"/>
      <c r="K68" s="270"/>
    </row>
    <row s="1666" customFormat="1" customHeight="1" ht="22.5" hidden="1">
      <c r="A69" s="2328"/>
      <c r="B69" s="509"/>
      <c r="D69" s="741" t="s">
        <v>299</v>
      </c>
      <c r="E69" s="955" t="s">
        <v>1937</v>
      </c>
      <c r="F69" s="719" t="s">
        <v>1651</v>
      </c>
      <c r="G69" s="740"/>
      <c r="H69" s="517"/>
      <c r="I69" s="740"/>
      <c r="J69" s="517"/>
      <c r="K69" s="270"/>
    </row>
    <row s="1666" customFormat="1" customHeight="1" ht="22.5" hidden="1">
      <c r="A70" s="2328"/>
      <c r="B70" s="509"/>
      <c r="D70" s="741" t="s">
        <v>1363</v>
      </c>
      <c r="E70" s="955" t="s">
        <v>1938</v>
      </c>
      <c r="F70" s="719" t="s">
        <v>1651</v>
      </c>
      <c r="G70" s="740"/>
      <c r="H70" s="517"/>
      <c r="I70" s="740"/>
      <c r="J70" s="517"/>
      <c r="K70" s="270"/>
    </row>
    <row s="1666" customFormat="1" customHeight="1" ht="22.5" hidden="1">
      <c r="A71" s="2328"/>
      <c r="B71" s="509"/>
      <c r="D71" s="662" t="s">
        <v>89</v>
      </c>
      <c r="E71" s="663" t="s">
        <v>1939</v>
      </c>
      <c r="F71" s="657" t="s">
        <v>1906</v>
      </c>
      <c r="G71" s="555"/>
      <c r="H71" s="1031"/>
      <c r="I71" s="555"/>
      <c r="J71" s="1031"/>
      <c r="K71" s="282"/>
    </row>
    <row s="1666" customFormat="1" customHeight="1" ht="56.25" hidden="1">
      <c r="A72" s="2328"/>
      <c r="B72" s="509"/>
      <c r="D72" s="662" t="s">
        <v>90</v>
      </c>
      <c r="E72" s="663" t="s">
        <v>1940</v>
      </c>
      <c r="F72" s="719" t="s">
        <v>1651</v>
      </c>
      <c r="G72" s="740"/>
      <c r="H72" s="1024"/>
      <c r="I72" s="740"/>
      <c r="J72" s="1024"/>
      <c r="K72" s="282"/>
    </row>
    <row s="1666" customFormat="1" customHeight="1" ht="33.75" hidden="1">
      <c r="A73" s="2328"/>
      <c r="B73" s="509"/>
      <c r="D73" s="662" t="s">
        <v>110</v>
      </c>
      <c r="E73" s="663" t="s">
        <v>1941</v>
      </c>
      <c r="F73" s="724" t="s">
        <v>1648</v>
      </c>
      <c r="G73" s="665"/>
      <c r="H73" s="1024"/>
      <c r="I73" s="665"/>
      <c r="J73" s="1024"/>
      <c r="K73" s="270"/>
    </row>
    <row s="1666" customFormat="1" customHeight="1" ht="22.5" hidden="1">
      <c r="A74" s="2328"/>
      <c r="B74" s="509" t="s">
        <v>1764</v>
      </c>
      <c r="D74" s="662" t="s">
        <v>91</v>
      </c>
      <c r="E74" s="663" t="s">
        <v>1942</v>
      </c>
      <c r="F74" s="724" t="s">
        <v>295</v>
      </c>
      <c r="G74" s="379"/>
      <c r="H74" s="1024"/>
      <c r="I74" s="379"/>
      <c r="J74" s="1024"/>
      <c r="K74" s="270" t="s">
        <v>1557</v>
      </c>
    </row>
    <row s="1666" customFormat="1" customHeight="1" ht="45" hidden="1">
      <c r="A75" s="2328"/>
      <c r="B75" s="509" t="s">
        <v>1764</v>
      </c>
      <c r="D75" s="662" t="s">
        <v>1367</v>
      </c>
      <c r="E75" s="664" t="s">
        <v>1943</v>
      </c>
      <c r="F75" s="719" t="s">
        <v>295</v>
      </c>
      <c r="G75" s="379"/>
      <c r="H75" s="1024"/>
      <c r="I75" s="379"/>
      <c r="J75" s="1024"/>
      <c r="K75" s="270" t="s">
        <v>1557</v>
      </c>
    </row>
    <row s="1666" customFormat="1" customHeight="1" ht="11.25">
      <c r="A76" s="1034"/>
      <c r="B76" s="516"/>
      <c r="D76" s="1035"/>
      <c r="E76" s="1036"/>
    </row>
    <row s="1666" customFormat="1" customHeight="1" ht="11.25">
      <c r="A77" s="2328" t="s">
        <v>594</v>
      </c>
      <c r="B77" s="509"/>
      <c r="D77" s="662">
        <v>1</v>
      </c>
      <c r="E77" s="663" t="s">
        <v>1944</v>
      </c>
      <c r="F77" s="719" t="s">
        <v>1636</v>
      </c>
      <c r="G77" s="722"/>
      <c r="H77" s="1024"/>
      <c r="I77" s="722"/>
      <c r="J77" s="1024"/>
      <c r="K77" s="270" t="s">
        <v>1945</v>
      </c>
    </row>
    <row s="1666" customFormat="1" customHeight="1" ht="11.25">
      <c r="A78" s="2328"/>
      <c r="B78" s="509"/>
      <c r="D78" s="662" t="s">
        <v>109</v>
      </c>
      <c r="E78" s="663" t="s">
        <v>1946</v>
      </c>
      <c r="F78" s="719" t="s">
        <v>1636</v>
      </c>
      <c r="G78" s="722"/>
      <c r="H78" s="1024"/>
      <c r="I78" s="722"/>
      <c r="J78" s="1024"/>
      <c r="K78" s="270" t="s">
        <v>1947</v>
      </c>
    </row>
    <row s="1666" customFormat="1" customHeight="1" ht="22.5">
      <c r="A79" s="2328"/>
      <c r="B79" s="509"/>
      <c r="D79" s="662" t="s">
        <v>89</v>
      </c>
      <c r="E79" s="720" t="s">
        <v>1948</v>
      </c>
      <c r="F79" s="657" t="s">
        <v>1903</v>
      </c>
      <c r="G79" s="722"/>
      <c r="H79" s="1024"/>
      <c r="I79" s="722"/>
      <c r="J79" s="1024"/>
      <c r="K79" s="270" t="s">
        <v>1949</v>
      </c>
    </row>
    <row s="1666" customFormat="1" customHeight="1" ht="11.25">
      <c r="A80" s="2328"/>
      <c r="B80" s="509"/>
      <c r="D80" s="662" t="s">
        <v>315</v>
      </c>
      <c r="E80" s="721" t="s">
        <v>1950</v>
      </c>
      <c r="F80" s="657" t="s">
        <v>1903</v>
      </c>
      <c r="G80" s="722"/>
      <c r="H80" s="1024"/>
      <c r="I80" s="722"/>
      <c r="J80" s="1024"/>
      <c r="K80" s="270"/>
    </row>
    <row s="1666" customFormat="1" customHeight="1" ht="11.25">
      <c r="A81" s="2328"/>
      <c r="B81" s="509"/>
      <c r="D81" s="662" t="s">
        <v>323</v>
      </c>
      <c r="E81" s="721" t="s">
        <v>1951</v>
      </c>
      <c r="F81" s="657" t="s">
        <v>1903</v>
      </c>
      <c r="G81" s="722"/>
      <c r="H81" s="1024"/>
      <c r="I81" s="722"/>
      <c r="J81" s="1024"/>
      <c r="K81" s="270"/>
    </row>
    <row s="1666" customFormat="1" customHeight="1" ht="11.25">
      <c r="A82" s="2328"/>
      <c r="B82" s="509"/>
      <c r="D82" s="662" t="s">
        <v>325</v>
      </c>
      <c r="E82" s="721" t="s">
        <v>1952</v>
      </c>
      <c r="F82" s="657" t="s">
        <v>1903</v>
      </c>
      <c r="G82" s="722"/>
      <c r="H82" s="1024"/>
      <c r="I82" s="722"/>
      <c r="J82" s="1024"/>
      <c r="K82" s="270"/>
    </row>
    <row s="1666" customFormat="1" customHeight="1" ht="11.25">
      <c r="A83" s="2328"/>
      <c r="B83" s="509"/>
      <c r="D83" s="662" t="s">
        <v>327</v>
      </c>
      <c r="E83" s="721" t="s">
        <v>1953</v>
      </c>
      <c r="F83" s="657" t="s">
        <v>1903</v>
      </c>
      <c r="G83" s="722"/>
      <c r="H83" s="1024"/>
      <c r="I83" s="722"/>
      <c r="J83" s="1024"/>
      <c r="K83" s="270"/>
    </row>
    <row s="1666" customFormat="1" customHeight="1" ht="11.25">
      <c r="A84" s="2328"/>
      <c r="B84" s="509"/>
      <c r="D84" s="662" t="s">
        <v>1954</v>
      </c>
      <c r="E84" s="721" t="s">
        <v>1955</v>
      </c>
      <c r="F84" s="657" t="s">
        <v>1903</v>
      </c>
      <c r="G84" s="722"/>
      <c r="H84" s="1024"/>
      <c r="I84" s="722"/>
      <c r="J84" s="1024"/>
      <c r="K84" s="270"/>
    </row>
    <row s="1666" customFormat="1" customHeight="1" ht="11.25">
      <c r="A85" s="2328"/>
      <c r="B85" s="509"/>
      <c r="D85" s="662" t="s">
        <v>1956</v>
      </c>
      <c r="E85" s="721" t="s">
        <v>1957</v>
      </c>
      <c r="F85" s="657" t="s">
        <v>1903</v>
      </c>
      <c r="G85" s="722"/>
      <c r="H85" s="1024"/>
      <c r="I85" s="722"/>
      <c r="J85" s="1024"/>
      <c r="K85" s="270"/>
    </row>
    <row s="1666" customFormat="1" customHeight="1" ht="11.25">
      <c r="A86" s="2328"/>
      <c r="B86" s="509"/>
      <c r="D86" s="662" t="s">
        <v>1958</v>
      </c>
      <c r="E86" s="721" t="s">
        <v>1959</v>
      </c>
      <c r="F86" s="657" t="s">
        <v>1903</v>
      </c>
      <c r="G86" s="722"/>
      <c r="H86" s="1024"/>
      <c r="I86" s="722"/>
      <c r="J86" s="1024"/>
      <c r="K86" s="270"/>
    </row>
    <row s="1666" customFormat="1" customHeight="1" ht="45">
      <c r="A87" s="2328"/>
      <c r="B87" s="509"/>
      <c r="D87" s="662" t="s">
        <v>90</v>
      </c>
      <c r="E87" s="663" t="s">
        <v>1960</v>
      </c>
      <c r="F87" s="657" t="s">
        <v>1903</v>
      </c>
      <c r="G87" s="722"/>
      <c r="H87" s="1024"/>
      <c r="I87" s="722"/>
      <c r="J87" s="1024"/>
      <c r="K87" s="270" t="s">
        <v>1961</v>
      </c>
    </row>
    <row s="1666" customFormat="1" customHeight="1" ht="11.25">
      <c r="A88" s="2328"/>
      <c r="B88" s="509"/>
      <c r="D88" s="662" t="s">
        <v>1462</v>
      </c>
      <c r="E88" s="721" t="s">
        <v>1950</v>
      </c>
      <c r="F88" s="657" t="s">
        <v>1903</v>
      </c>
      <c r="G88" s="722"/>
      <c r="H88" s="1024"/>
      <c r="I88" s="722"/>
      <c r="J88" s="1024"/>
      <c r="K88" s="270"/>
    </row>
    <row s="1666" customFormat="1" customHeight="1" ht="11.25">
      <c r="A89" s="2328"/>
      <c r="B89" s="509"/>
      <c r="D89" s="662" t="s">
        <v>1479</v>
      </c>
      <c r="E89" s="721" t="s">
        <v>1951</v>
      </c>
      <c r="F89" s="657" t="s">
        <v>1903</v>
      </c>
      <c r="G89" s="722"/>
      <c r="H89" s="1024"/>
      <c r="I89" s="722"/>
      <c r="J89" s="1024"/>
      <c r="K89" s="270"/>
    </row>
    <row s="1666" customFormat="1" customHeight="1" ht="11.25">
      <c r="A90" s="2328"/>
      <c r="B90" s="509"/>
      <c r="D90" s="662" t="s">
        <v>1611</v>
      </c>
      <c r="E90" s="721" t="s">
        <v>1952</v>
      </c>
      <c r="F90" s="657" t="s">
        <v>1903</v>
      </c>
      <c r="G90" s="722"/>
      <c r="H90" s="1024"/>
      <c r="I90" s="722"/>
      <c r="J90" s="1024"/>
      <c r="K90" s="270"/>
    </row>
    <row s="1666" customFormat="1" customHeight="1" ht="11.25">
      <c r="A91" s="2328"/>
      <c r="B91" s="509"/>
      <c r="D91" s="662" t="s">
        <v>1613</v>
      </c>
      <c r="E91" s="721" t="s">
        <v>1953</v>
      </c>
      <c r="F91" s="657" t="s">
        <v>1903</v>
      </c>
      <c r="G91" s="722"/>
      <c r="H91" s="1024"/>
      <c r="I91" s="722"/>
      <c r="J91" s="1024"/>
      <c r="K91" s="270"/>
    </row>
    <row s="1666" customFormat="1" customHeight="1" ht="11.25">
      <c r="A92" s="2328"/>
      <c r="B92" s="509"/>
      <c r="D92" s="662" t="s">
        <v>1615</v>
      </c>
      <c r="E92" s="721" t="s">
        <v>1955</v>
      </c>
      <c r="F92" s="657" t="s">
        <v>1903</v>
      </c>
      <c r="G92" s="722"/>
      <c r="H92" s="1024"/>
      <c r="I92" s="722"/>
      <c r="J92" s="1024"/>
      <c r="K92" s="270"/>
    </row>
    <row s="1666" customFormat="1" customHeight="1" ht="11.25">
      <c r="A93" s="2328"/>
      <c r="B93" s="509"/>
      <c r="D93" s="662" t="s">
        <v>1617</v>
      </c>
      <c r="E93" s="721" t="s">
        <v>1957</v>
      </c>
      <c r="F93" s="657" t="s">
        <v>1903</v>
      </c>
      <c r="G93" s="722"/>
      <c r="H93" s="1024"/>
      <c r="I93" s="722"/>
      <c r="J93" s="1024"/>
      <c r="K93" s="270"/>
    </row>
    <row s="1666" customFormat="1" customHeight="1" ht="11.25">
      <c r="A94" s="2328"/>
      <c r="B94" s="509"/>
      <c r="D94" s="662" t="s">
        <v>1619</v>
      </c>
      <c r="E94" s="721" t="s">
        <v>1959</v>
      </c>
      <c r="F94" s="657" t="s">
        <v>1903</v>
      </c>
      <c r="G94" s="722"/>
      <c r="H94" s="1024"/>
      <c r="I94" s="722"/>
      <c r="J94" s="1024"/>
      <c r="K94" s="270"/>
    </row>
    <row s="1666" customFormat="1" customHeight="1" ht="24.75">
      <c r="A95" s="2328"/>
      <c r="B95" s="509"/>
      <c r="D95" s="662" t="s">
        <v>110</v>
      </c>
      <c r="E95" s="663" t="s">
        <v>1962</v>
      </c>
      <c r="F95" s="723" t="s">
        <v>1651</v>
      </c>
      <c r="G95" s="725"/>
      <c r="H95" s="1024"/>
      <c r="I95" s="725"/>
      <c r="J95" s="1024"/>
      <c r="K95" s="270" t="s">
        <v>1963</v>
      </c>
    </row>
    <row s="1666" customFormat="1" customHeight="1" ht="33.75">
      <c r="A96" s="2328"/>
      <c r="B96" s="509"/>
      <c r="D96" s="662" t="s">
        <v>91</v>
      </c>
      <c r="E96" s="663" t="s">
        <v>1964</v>
      </c>
      <c r="F96" s="724" t="s">
        <v>1648</v>
      </c>
      <c r="G96" s="726"/>
      <c r="H96" s="1024"/>
      <c r="I96" s="726"/>
      <c r="J96" s="1024"/>
      <c r="K96" s="270"/>
    </row>
    <row s="1666" customFormat="1" customHeight="1" ht="22.5">
      <c r="A97" s="2328"/>
      <c r="B97" s="509" t="s">
        <v>1764</v>
      </c>
      <c r="D97" s="662" t="s">
        <v>92</v>
      </c>
      <c r="E97" s="663" t="s">
        <v>1965</v>
      </c>
      <c r="F97" s="724" t="s">
        <v>295</v>
      </c>
      <c r="G97" s="382"/>
      <c r="H97" s="1024"/>
      <c r="I97" s="382"/>
      <c r="J97" s="1024"/>
      <c r="K97" s="270" t="s">
        <v>1557</v>
      </c>
    </row>
    <row s="1666" customFormat="1" customHeight="1" ht="45">
      <c r="A98" s="2328"/>
      <c r="B98" s="509" t="s">
        <v>1764</v>
      </c>
      <c r="D98" s="662" t="s">
        <v>1966</v>
      </c>
      <c r="E98" s="664" t="s">
        <v>1967</v>
      </c>
      <c r="F98" s="719" t="s">
        <v>295</v>
      </c>
      <c r="G98" s="382"/>
      <c r="H98" s="1024"/>
      <c r="I98" s="382"/>
      <c r="J98" s="1024"/>
      <c r="K98" s="270" t="s">
        <v>1557</v>
      </c>
    </row>
    <row s="1666" customFormat="1" customHeight="1" ht="95.25">
      <c r="A99" s="2328"/>
      <c r="B99" s="509" t="s">
        <v>1764</v>
      </c>
      <c r="D99" s="662" t="s">
        <v>111</v>
      </c>
      <c r="E99" s="663" t="s">
        <v>1968</v>
      </c>
      <c r="F99" s="719" t="s">
        <v>295</v>
      </c>
      <c r="G99" s="382"/>
      <c r="H99" s="1024"/>
      <c r="I99" s="382"/>
      <c r="J99" s="1024"/>
      <c r="K99" s="270" t="s">
        <v>1557</v>
      </c>
    </row>
    <row s="1666" customFormat="1" customHeight="1" ht="22.5">
      <c r="A100" s="2328"/>
      <c r="B100" s="509" t="s">
        <v>1764</v>
      </c>
      <c r="D100" s="662" t="s">
        <v>147</v>
      </c>
      <c r="E100" s="663" t="s">
        <v>1969</v>
      </c>
      <c r="F100" s="719" t="s">
        <v>295</v>
      </c>
      <c r="G100" s="382"/>
      <c r="H100" s="1024"/>
      <c r="I100" s="382"/>
      <c r="J100" s="1024"/>
      <c r="K100" s="270" t="s">
        <v>1557</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86416-F09F-E90C-F9ED-381DE725F1AF}"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1970</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289</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1971</v>
      </c>
      <c r="H9" s="1994" t="s">
        <v>1972</v>
      </c>
      <c r="I9" s="1948" t="s">
        <v>1973</v>
      </c>
      <c r="J9" s="1948" t="s">
        <v>1974</v>
      </c>
      <c r="K9" s="1948" t="s">
        <v>1975</v>
      </c>
      <c r="L9" s="1948" t="s">
        <v>1976</v>
      </c>
      <c r="M9" s="1948" t="s">
        <v>1977</v>
      </c>
      <c r="N9" s="2029" t="s">
        <v>1978</v>
      </c>
      <c r="O9" s="2029"/>
      <c r="P9" s="2029"/>
      <c r="Q9" s="2331" t="s">
        <v>1979</v>
      </c>
      <c r="R9" s="2332"/>
      <c r="S9" s="2332"/>
      <c r="T9" s="2333"/>
      <c r="U9" s="2331" t="s">
        <v>1980</v>
      </c>
      <c r="V9" s="2332"/>
      <c r="W9" s="2332"/>
      <c r="X9" s="2333"/>
      <c r="Y9" s="1922" t="s">
        <v>1981</v>
      </c>
      <c r="Z9" s="1923"/>
      <c r="AA9" s="1923"/>
      <c r="AB9" s="1924"/>
    </row>
    <row customHeight="1" ht="41.25">
      <c r="A10" s="905"/>
      <c r="B10" s="905"/>
      <c r="C10" s="905"/>
      <c r="F10" s="1994"/>
      <c r="G10" s="1994"/>
      <c r="H10" s="2053"/>
      <c r="I10" s="1994"/>
      <c r="J10" s="1994"/>
      <c r="K10" s="1994"/>
      <c r="L10" s="1994"/>
      <c r="M10" s="1994"/>
      <c r="N10" s="903" t="s">
        <v>1982</v>
      </c>
      <c r="O10" s="903" t="s">
        <v>1983</v>
      </c>
      <c r="P10" s="904" t="s">
        <v>1984</v>
      </c>
      <c r="Q10" s="915" t="s">
        <v>88</v>
      </c>
      <c r="R10" s="915" t="s">
        <v>1985</v>
      </c>
      <c r="S10" s="915" t="s">
        <v>1986</v>
      </c>
      <c r="T10" s="916" t="s">
        <v>1987</v>
      </c>
      <c r="U10" s="915" t="s">
        <v>88</v>
      </c>
      <c r="V10" s="915" t="s">
        <v>1988</v>
      </c>
      <c r="W10" s="915" t="s">
        <v>1986</v>
      </c>
      <c r="X10" s="916" t="s">
        <v>1987</v>
      </c>
      <c r="Y10" s="281" t="s">
        <v>1989</v>
      </c>
      <c r="Z10" s="1922" t="s">
        <v>87</v>
      </c>
      <c r="AA10" s="1924"/>
      <c r="AB10" s="1050" t="s">
        <v>1990</v>
      </c>
    </row>
    <row s="1673" customFormat="1" customHeight="1" ht="5.25" hidden="1">
      <c r="A11" s="1053"/>
      <c r="B11" s="1053"/>
      <c r="C11" s="1053"/>
      <c r="E11" s="1051"/>
      <c r="F11" s="2060" t="s">
        <v>367</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1991</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1992</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D0AB2-CF56-43FB-4B36-979C1D52BA37}"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1970</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289</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1993</v>
      </c>
      <c r="G9" s="2339" t="s">
        <v>1994</v>
      </c>
      <c r="H9" s="2340"/>
      <c r="I9" s="1948" t="s">
        <v>1995</v>
      </c>
      <c r="J9" s="1948"/>
      <c r="K9" s="1948" t="s">
        <v>1996</v>
      </c>
      <c r="L9" s="1948"/>
      <c r="M9" s="1948"/>
      <c r="N9" s="1948"/>
      <c r="O9" s="1948"/>
      <c r="P9" s="1948"/>
      <c r="Q9" s="1948"/>
      <c r="R9" s="1948"/>
      <c r="S9" s="1948"/>
      <c r="T9" s="1948"/>
      <c r="U9" s="1948"/>
      <c r="V9" s="1948"/>
      <c r="W9" s="1948"/>
      <c r="X9" s="1948"/>
      <c r="Y9" s="1948"/>
      <c r="Z9" s="2011" t="s">
        <v>1997</v>
      </c>
      <c r="AA9" s="2012"/>
      <c r="AB9" s="1948" t="s">
        <v>1998</v>
      </c>
      <c r="AC9" s="1948"/>
      <c r="AD9" s="1948"/>
      <c r="AE9" s="1948"/>
      <c r="AF9" s="1994" t="s">
        <v>1999</v>
      </c>
      <c r="AG9" s="1948" t="s">
        <v>2000</v>
      </c>
      <c r="AH9" s="1948"/>
      <c r="AI9" s="1994" t="s">
        <v>2001</v>
      </c>
      <c r="AJ9" s="1948" t="s">
        <v>2002</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2003</v>
      </c>
      <c r="L10" s="1922" t="s">
        <v>2004</v>
      </c>
      <c r="M10" s="1924"/>
      <c r="N10" s="1948" t="s">
        <v>2005</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2006</v>
      </c>
      <c r="M11" s="1994" t="s">
        <v>2007</v>
      </c>
      <c r="N11" s="1948" t="s">
        <v>2008</v>
      </c>
      <c r="O11" s="1948"/>
      <c r="P11" s="2348" t="s">
        <v>1989</v>
      </c>
      <c r="Q11" s="2348" t="s">
        <v>2009</v>
      </c>
      <c r="R11" s="2348" t="s">
        <v>2010</v>
      </c>
      <c r="S11" s="2348" t="s">
        <v>2011</v>
      </c>
      <c r="T11" s="2348"/>
      <c r="U11" s="2348"/>
      <c r="V11" s="2348"/>
      <c r="W11" s="2348"/>
      <c r="X11" s="2348"/>
      <c r="Y11" s="2348"/>
      <c r="Z11" s="2013"/>
      <c r="AA11" s="2014"/>
      <c r="AB11" s="1948" t="s">
        <v>2012</v>
      </c>
      <c r="AC11" s="1948"/>
      <c r="AD11" s="1922" t="s">
        <v>2013</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2014</v>
      </c>
      <c r="K12" s="1948"/>
      <c r="L12" s="2053"/>
      <c r="M12" s="2053"/>
      <c r="N12" s="1948"/>
      <c r="O12" s="1948"/>
      <c r="P12" s="2348"/>
      <c r="Q12" s="2348"/>
      <c r="R12" s="2348"/>
      <c r="S12" s="1135" t="s">
        <v>85</v>
      </c>
      <c r="T12" s="1135" t="s">
        <v>86</v>
      </c>
      <c r="U12" s="1135" t="s">
        <v>84</v>
      </c>
      <c r="V12" s="1135" t="s">
        <v>2015</v>
      </c>
      <c r="W12" s="1135" t="s">
        <v>84</v>
      </c>
      <c r="X12" s="1135" t="s">
        <v>2016</v>
      </c>
      <c r="Y12" s="1135" t="s">
        <v>2017</v>
      </c>
      <c r="Z12" s="2019"/>
      <c r="AA12" s="2020"/>
      <c r="AB12" s="1142" t="s">
        <v>2018</v>
      </c>
      <c r="AC12" s="1142" t="s">
        <v>2019</v>
      </c>
      <c r="AD12" s="1142" t="s">
        <v>2018</v>
      </c>
      <c r="AE12" s="1142" t="s">
        <v>2019</v>
      </c>
      <c r="AF12" s="2053"/>
      <c r="AG12" s="1155" t="s">
        <v>2020</v>
      </c>
      <c r="AH12" s="1155" t="s">
        <v>2021</v>
      </c>
      <c r="AI12" s="2053"/>
      <c r="AJ12" s="1155" t="s">
        <v>2020</v>
      </c>
      <c r="AK12" s="1155" t="s">
        <v>2021</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2022</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2A601-A196-AC26-85DE-92CE3F7ECED2}"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2023</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289</v>
      </c>
      <c r="G9" s="2350"/>
      <c r="H9" s="2350"/>
      <c r="I9" s="2350"/>
      <c r="J9" s="2350"/>
      <c r="K9" s="1251"/>
      <c r="L9" s="1158"/>
      <c r="M9" s="1158"/>
      <c r="N9" s="1158"/>
      <c r="O9" s="1158"/>
      <c r="P9" s="1158"/>
      <c r="Q9" s="1158"/>
      <c r="R9" s="1158"/>
      <c r="S9" s="1158"/>
      <c r="T9" s="1158"/>
      <c r="U9" s="1158"/>
      <c r="V9" s="1158"/>
    </row>
    <row customHeight="1" ht="24">
      <c r="E10" s="1158"/>
      <c r="F10" s="2353" t="s">
        <v>87</v>
      </c>
      <c r="G10" s="2358" t="s">
        <v>2024</v>
      </c>
      <c r="H10" s="2356" t="s">
        <v>2025</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2026</v>
      </c>
      <c r="I12" s="1243"/>
      <c r="J12" s="1237"/>
      <c r="K12" s="1245"/>
    </row>
    <row customHeight="1" ht="10.5" hidden="1">
      <c r="F13" s="1237">
        <v>1</v>
      </c>
      <c r="G13" s="1237">
        <v>2</v>
      </c>
      <c r="H13" s="1237">
        <v>3</v>
      </c>
      <c r="I13" s="1237">
        <v>4</v>
      </c>
      <c r="J13" s="1237">
        <v>5</v>
      </c>
      <c r="K13" s="1245"/>
    </row>
    <row customHeight="1" ht="11.25">
      <c r="F14" s="1236" t="s">
        <v>1071</v>
      </c>
      <c r="G14" s="2351" t="s">
        <v>2027</v>
      </c>
      <c r="H14" s="2351"/>
      <c r="I14" s="2351"/>
      <c r="J14" s="2351"/>
      <c r="K14" s="1245"/>
    </row>
    <row customHeight="1" ht="11.25">
      <c r="F15" s="1241">
        <v>1</v>
      </c>
      <c r="G15" s="687" t="s">
        <v>2028</v>
      </c>
      <c r="H15" s="1247">
        <f>SUM(I15:J15)</f>
        <v>0</v>
      </c>
      <c r="I15" s="1247">
        <f>SUM(I16:I27)</f>
        <v>0</v>
      </c>
      <c r="J15" s="1236"/>
      <c r="K15" s="1245"/>
    </row>
    <row customHeight="1" ht="22.5">
      <c r="F16" s="1241" t="s">
        <v>428</v>
      </c>
      <c r="G16" s="1248" t="s">
        <v>1018</v>
      </c>
      <c r="H16" s="1247">
        <f>SUM(I16:J16)</f>
        <v>0</v>
      </c>
      <c r="I16" s="1246"/>
      <c r="J16" s="1236"/>
      <c r="K16" s="1245"/>
    </row>
    <row customHeight="1" ht="22.5">
      <c r="F17" s="1241" t="s">
        <v>440</v>
      </c>
      <c r="G17" s="1248" t="s">
        <v>1023</v>
      </c>
      <c r="H17" s="1247">
        <f>SUM(I17:J17)</f>
        <v>0</v>
      </c>
      <c r="I17" s="1246"/>
      <c r="J17" s="1236"/>
      <c r="K17" s="1245"/>
    </row>
    <row customHeight="1" ht="33.75">
      <c r="F18" s="1241" t="s">
        <v>443</v>
      </c>
      <c r="G18" s="1248" t="s">
        <v>1010</v>
      </c>
      <c r="H18" s="1247">
        <f>SUM(I18:J18)</f>
        <v>0</v>
      </c>
      <c r="I18" s="1246"/>
      <c r="J18" s="1236"/>
      <c r="K18" s="1245"/>
    </row>
    <row customHeight="1" ht="33.75">
      <c r="F19" s="1241" t="s">
        <v>2029</v>
      </c>
      <c r="G19" s="1248" t="s">
        <v>1049</v>
      </c>
      <c r="H19" s="1247">
        <f>SUM(I19:J19)</f>
        <v>0</v>
      </c>
      <c r="I19" s="1246"/>
      <c r="J19" s="1236"/>
      <c r="K19" s="1245"/>
    </row>
    <row customHeight="1" ht="45">
      <c r="F20" s="1241" t="s">
        <v>2030</v>
      </c>
      <c r="G20" s="1248" t="s">
        <v>1054</v>
      </c>
      <c r="H20" s="1247">
        <f>SUM(I20:J20)</f>
        <v>0</v>
      </c>
      <c r="I20" s="1246"/>
      <c r="J20" s="1236"/>
      <c r="K20" s="1245"/>
    </row>
    <row customHeight="1" ht="33.75">
      <c r="F21" s="1241" t="s">
        <v>2031</v>
      </c>
      <c r="G21" s="1248" t="s">
        <v>1061</v>
      </c>
      <c r="H21" s="1247">
        <f>SUM(I21:J21)</f>
        <v>0</v>
      </c>
      <c r="I21" s="1246"/>
      <c r="J21" s="1236"/>
      <c r="K21" s="1245"/>
    </row>
    <row customHeight="1" ht="33.75">
      <c r="F22" s="1241" t="s">
        <v>2032</v>
      </c>
      <c r="G22" s="1248" t="s">
        <v>1068</v>
      </c>
      <c r="H22" s="1247">
        <f>SUM(I22:J22)</f>
        <v>0</v>
      </c>
      <c r="I22" s="1246"/>
      <c r="J22" s="1236"/>
      <c r="K22" s="1245"/>
    </row>
    <row customHeight="1" ht="22.5">
      <c r="F23" s="1241" t="s">
        <v>2033</v>
      </c>
      <c r="G23" s="1248" t="s">
        <v>1073</v>
      </c>
      <c r="H23" s="1247">
        <f>SUM(I23:J23)</f>
        <v>0</v>
      </c>
      <c r="I23" s="1246"/>
      <c r="J23" s="1236"/>
      <c r="K23" s="1245"/>
    </row>
    <row customHeight="1" ht="22.5">
      <c r="F24" s="1241" t="s">
        <v>2034</v>
      </c>
      <c r="G24" s="1248" t="s">
        <v>1044</v>
      </c>
      <c r="H24" s="1247">
        <f>SUM(I24:J24)</f>
        <v>0</v>
      </c>
      <c r="I24" s="1246"/>
      <c r="J24" s="1236"/>
      <c r="K24" s="1245"/>
    </row>
    <row customHeight="1" ht="33.75">
      <c r="F25" s="1241" t="s">
        <v>2035</v>
      </c>
      <c r="G25" s="1248" t="s">
        <v>1111</v>
      </c>
      <c r="H25" s="1247">
        <f>SUM(I25:J25)</f>
        <v>0</v>
      </c>
      <c r="I25" s="1246"/>
      <c r="J25" s="1236"/>
      <c r="K25" s="1245"/>
    </row>
    <row customHeight="1" ht="33.75">
      <c r="F26" s="1241" t="s">
        <v>2036</v>
      </c>
      <c r="G26" s="1248" t="s">
        <v>1113</v>
      </c>
      <c r="H26" s="1247">
        <f>SUM(I26:J26)</f>
        <v>0</v>
      </c>
      <c r="I26" s="1246"/>
      <c r="J26" s="1236"/>
      <c r="K26" s="1245"/>
    </row>
    <row customHeight="1" ht="11.25">
      <c r="F27" s="1241" t="s">
        <v>2037</v>
      </c>
      <c r="G27" s="1248" t="s">
        <v>1022</v>
      </c>
      <c r="H27" s="1247">
        <f>SUM(I27:J27)</f>
        <v>0</v>
      </c>
      <c r="I27" s="1246"/>
      <c r="J27" s="1236"/>
      <c r="K27" s="1245"/>
    </row>
    <row customHeight="1" ht="11.25">
      <c r="F28" s="1241">
        <v>2</v>
      </c>
      <c r="G28" s="687" t="s">
        <v>2038</v>
      </c>
      <c r="H28" s="1247">
        <f>SUM(I28:J28)</f>
        <v>0</v>
      </c>
      <c r="I28" s="1247">
        <f>SUM(I29:I31)</f>
        <v>0</v>
      </c>
      <c r="J28" s="1236"/>
      <c r="K28" s="1245"/>
    </row>
    <row customHeight="1" ht="11.25">
      <c r="F29" s="1241" t="s">
        <v>450</v>
      </c>
      <c r="G29" s="1248" t="s">
        <v>2039</v>
      </c>
      <c r="H29" s="1247">
        <f>SUM(I29:J29)</f>
        <v>0</v>
      </c>
      <c r="I29" s="1246"/>
      <c r="J29" s="1236"/>
      <c r="K29" s="1245"/>
    </row>
    <row customHeight="1" ht="11.25">
      <c r="F30" s="1241" t="s">
        <v>296</v>
      </c>
      <c r="G30" s="1248" t="s">
        <v>1019</v>
      </c>
      <c r="H30" s="1247">
        <f>SUM(I30:J30)</f>
        <v>0</v>
      </c>
      <c r="I30" s="1246"/>
      <c r="J30" s="1236"/>
      <c r="K30" s="1245"/>
    </row>
    <row customHeight="1" ht="11.25">
      <c r="F31" s="1241" t="s">
        <v>299</v>
      </c>
      <c r="G31" s="1248" t="s">
        <v>1067</v>
      </c>
      <c r="H31" s="1247">
        <f>SUM(I31:J31)</f>
        <v>0</v>
      </c>
      <c r="I31" s="1246"/>
      <c r="J31" s="1236"/>
      <c r="K31" s="1245"/>
    </row>
    <row customHeight="1" ht="11.25">
      <c r="F32" s="1241">
        <v>3</v>
      </c>
      <c r="G32" s="687" t="s">
        <v>2040</v>
      </c>
      <c r="H32" s="1247">
        <f>SUM(I32:J32)</f>
        <v>0</v>
      </c>
      <c r="I32" s="1247">
        <f>SUM(I33:I34)</f>
        <v>0</v>
      </c>
      <c r="J32" s="1236"/>
      <c r="K32" s="1245"/>
    </row>
    <row customHeight="1" ht="33.75">
      <c r="F33" s="1241" t="s">
        <v>315</v>
      </c>
      <c r="G33" s="1248" t="s">
        <v>2041</v>
      </c>
      <c r="H33" s="1247">
        <f>SUM(I33:J33)</f>
        <v>0</v>
      </c>
      <c r="I33" s="1246"/>
      <c r="J33" s="1236"/>
      <c r="K33" s="1245"/>
    </row>
    <row customHeight="1" ht="11.25">
      <c r="F34" s="1241" t="s">
        <v>323</v>
      </c>
      <c r="G34" s="1248" t="s">
        <v>2042</v>
      </c>
      <c r="H34" s="1247">
        <f>SUM(I34:J34)</f>
        <v>0</v>
      </c>
      <c r="I34" s="1246"/>
      <c r="J34" s="1236"/>
      <c r="K34" s="1245"/>
    </row>
    <row customHeight="1" ht="11.25">
      <c r="F35" s="1241">
        <v>4</v>
      </c>
      <c r="G35" s="687" t="s">
        <v>2043</v>
      </c>
      <c r="H35" s="1247">
        <f>SUM(I35:J35)</f>
        <v>0</v>
      </c>
      <c r="I35" s="1246"/>
      <c r="J35" s="1236"/>
      <c r="K35" s="1245"/>
    </row>
    <row customHeight="1" ht="11.25">
      <c r="F36" s="1241"/>
      <c r="G36" s="690" t="s">
        <v>2044</v>
      </c>
      <c r="H36" s="1247">
        <f>SUM(I36:J36)</f>
        <v>0</v>
      </c>
      <c r="I36" s="1247">
        <f>SUM(I15,I28,I32,I35)</f>
        <v>0</v>
      </c>
      <c r="J36" s="1236"/>
      <c r="K36" s="1245"/>
    </row>
    <row customHeight="1" ht="27.75">
      <c r="F37" s="1242" t="s">
        <v>1201</v>
      </c>
      <c r="G37" s="2352" t="s">
        <v>2045</v>
      </c>
      <c r="H37" s="2352"/>
      <c r="I37" s="2352"/>
      <c r="J37" s="2352"/>
      <c r="K37" s="1245"/>
    </row>
    <row customHeight="1" ht="22.5">
      <c r="F38" s="1241" t="s">
        <v>108</v>
      </c>
      <c r="G38" s="687" t="s">
        <v>2046</v>
      </c>
      <c r="H38" s="1247">
        <f>SUM(I38:J38)</f>
        <v>0</v>
      </c>
      <c r="I38" s="1247">
        <f>SUM(I39,I44,I47)</f>
        <v>0</v>
      </c>
      <c r="J38" s="1236"/>
      <c r="K38" s="1245"/>
    </row>
    <row customHeight="1" ht="11.25">
      <c r="F39" s="1241" t="s">
        <v>428</v>
      </c>
      <c r="G39" s="1248" t="s">
        <v>2028</v>
      </c>
      <c r="H39" s="1247">
        <f>SUM(I39:J39)</f>
        <v>0</v>
      </c>
      <c r="I39" s="1247">
        <f>SUM(I40:I43)</f>
        <v>0</v>
      </c>
      <c r="J39" s="1236"/>
      <c r="K39" s="1245"/>
    </row>
    <row customHeight="1" ht="22.5">
      <c r="F40" s="1241" t="s">
        <v>438</v>
      </c>
      <c r="G40" s="1249" t="s">
        <v>2047</v>
      </c>
      <c r="H40" s="1247">
        <f>SUM(I40:J40)</f>
        <v>0</v>
      </c>
      <c r="I40" s="1246"/>
      <c r="J40" s="1236"/>
      <c r="K40" s="1245"/>
    </row>
    <row customHeight="1" ht="11.25">
      <c r="F41" s="1241" t="s">
        <v>2048</v>
      </c>
      <c r="G41" s="1249" t="s">
        <v>1011</v>
      </c>
      <c r="H41" s="1247">
        <f>SUM(I41:J41)</f>
        <v>0</v>
      </c>
      <c r="I41" s="1246"/>
      <c r="J41" s="1236"/>
      <c r="K41" s="1245"/>
    </row>
    <row customHeight="1" ht="11.25">
      <c r="F42" s="1241" t="s">
        <v>2049</v>
      </c>
      <c r="G42" s="1249" t="s">
        <v>2050</v>
      </c>
      <c r="H42" s="1247">
        <f>SUM(I42:J42)</f>
        <v>0</v>
      </c>
      <c r="I42" s="1246"/>
      <c r="J42" s="1236"/>
      <c r="K42" s="1245"/>
    </row>
    <row customHeight="1" ht="33.75">
      <c r="F43" s="1241" t="s">
        <v>2051</v>
      </c>
      <c r="G43" s="1249" t="s">
        <v>2052</v>
      </c>
      <c r="H43" s="1247">
        <f>SUM(I43:J43)</f>
        <v>0</v>
      </c>
      <c r="I43" s="1246"/>
      <c r="J43" s="1236"/>
      <c r="K43" s="1245"/>
    </row>
    <row customHeight="1" ht="11.25">
      <c r="F44" s="1241" t="s">
        <v>440</v>
      </c>
      <c r="G44" s="1248" t="s">
        <v>2040</v>
      </c>
      <c r="H44" s="1247">
        <f>SUM(I44:J44)</f>
        <v>0</v>
      </c>
      <c r="I44" s="1247">
        <f>SUM(I45:I46)</f>
        <v>0</v>
      </c>
      <c r="J44" s="1236"/>
      <c r="K44" s="1245"/>
    </row>
    <row customHeight="1" ht="45">
      <c r="F45" s="1241" t="s">
        <v>441</v>
      </c>
      <c r="G45" s="1249" t="s">
        <v>2041</v>
      </c>
      <c r="H45" s="1247">
        <f>SUM(I45:J45)</f>
        <v>0</v>
      </c>
      <c r="I45" s="1246"/>
      <c r="J45" s="1236"/>
      <c r="K45" s="1245"/>
    </row>
    <row customHeight="1" ht="11.25">
      <c r="F46" s="1241" t="s">
        <v>2053</v>
      </c>
      <c r="G46" s="1249" t="s">
        <v>2042</v>
      </c>
      <c r="H46" s="1247">
        <f>SUM(I46:J46)</f>
        <v>0</v>
      </c>
      <c r="I46" s="1246"/>
      <c r="J46" s="1236"/>
      <c r="K46" s="1245"/>
    </row>
    <row customHeight="1" ht="11.25">
      <c r="F47" s="1241" t="s">
        <v>443</v>
      </c>
      <c r="G47" s="1248" t="s">
        <v>2054</v>
      </c>
      <c r="H47" s="1247">
        <f>SUM(I47:J47)</f>
        <v>0</v>
      </c>
      <c r="I47" s="1246"/>
      <c r="J47" s="1236"/>
      <c r="K47" s="1245"/>
    </row>
    <row customHeight="1" ht="22.5">
      <c r="F48" s="1241" t="s">
        <v>109</v>
      </c>
      <c r="G48" s="687" t="s">
        <v>2055</v>
      </c>
      <c r="H48" s="1247">
        <f>SUM(I48:J48)</f>
        <v>0</v>
      </c>
      <c r="I48" s="1247">
        <f>SUM(I49,I54,I57)</f>
        <v>0</v>
      </c>
      <c r="J48" s="1236"/>
      <c r="K48" s="1245"/>
    </row>
    <row customHeight="1" ht="11.25">
      <c r="F49" s="1241" t="s">
        <v>450</v>
      </c>
      <c r="G49" s="1248" t="s">
        <v>2028</v>
      </c>
      <c r="H49" s="1247">
        <f>SUM(I49:J49)</f>
        <v>0</v>
      </c>
      <c r="I49" s="1247">
        <f>SUM(I50:I53)</f>
        <v>0</v>
      </c>
      <c r="J49" s="1236"/>
      <c r="K49" s="1245"/>
    </row>
    <row customHeight="1" ht="22.5">
      <c r="F50" s="1241" t="s">
        <v>452</v>
      </c>
      <c r="G50" s="1249" t="s">
        <v>2047</v>
      </c>
      <c r="H50" s="1247">
        <f>SUM(I50:J50)</f>
        <v>0</v>
      </c>
      <c r="I50" s="1246"/>
      <c r="J50" s="1236"/>
      <c r="K50" s="1245"/>
    </row>
    <row customHeight="1" ht="11.25">
      <c r="F51" s="1241" t="s">
        <v>1796</v>
      </c>
      <c r="G51" s="1249" t="s">
        <v>1011</v>
      </c>
      <c r="H51" s="1247">
        <f>SUM(I51:J51)</f>
        <v>0</v>
      </c>
      <c r="I51" s="1246"/>
      <c r="J51" s="1236"/>
      <c r="K51" s="1245"/>
    </row>
    <row customHeight="1" ht="11.25">
      <c r="F52" s="1241" t="s">
        <v>2056</v>
      </c>
      <c r="G52" s="1249" t="s">
        <v>2050</v>
      </c>
      <c r="H52" s="1247">
        <f>SUM(I52:J52)</f>
        <v>0</v>
      </c>
      <c r="I52" s="1246"/>
      <c r="J52" s="1236"/>
      <c r="K52" s="1245"/>
    </row>
    <row customHeight="1" ht="33.75">
      <c r="F53" s="1241" t="s">
        <v>2057</v>
      </c>
      <c r="G53" s="1249" t="s">
        <v>2052</v>
      </c>
      <c r="H53" s="1247">
        <f>SUM(I53:J53)</f>
        <v>0</v>
      </c>
      <c r="I53" s="1246"/>
      <c r="J53" s="1236"/>
      <c r="K53" s="1245"/>
    </row>
    <row customHeight="1" ht="11.25">
      <c r="F54" s="1241" t="s">
        <v>296</v>
      </c>
      <c r="G54" s="1248" t="s">
        <v>2040</v>
      </c>
      <c r="H54" s="1247">
        <f>SUM(I54:J54)</f>
        <v>0</v>
      </c>
      <c r="I54" s="1247">
        <f>SUM(I55:I56)</f>
        <v>0</v>
      </c>
      <c r="J54" s="1236"/>
      <c r="K54" s="1245"/>
    </row>
    <row customHeight="1" ht="45">
      <c r="F55" s="1241" t="s">
        <v>1369</v>
      </c>
      <c r="G55" s="1249" t="s">
        <v>2041</v>
      </c>
      <c r="H55" s="1247">
        <f>SUM(I55:J55)</f>
        <v>0</v>
      </c>
      <c r="I55" s="1246"/>
      <c r="J55" s="1236"/>
      <c r="K55" s="1245"/>
    </row>
    <row customHeight="1" ht="11.25">
      <c r="F56" s="1241" t="s">
        <v>1374</v>
      </c>
      <c r="G56" s="1249" t="s">
        <v>2042</v>
      </c>
      <c r="H56" s="1247">
        <f>SUM(I56:J56)</f>
        <v>0</v>
      </c>
      <c r="I56" s="1246"/>
      <c r="J56" s="1236"/>
      <c r="K56" s="1245"/>
    </row>
    <row customHeight="1" ht="11.25">
      <c r="F57" s="1241" t="s">
        <v>299</v>
      </c>
      <c r="G57" s="1248" t="s">
        <v>2054</v>
      </c>
      <c r="H57" s="1247">
        <f>SUM(I57:J57)</f>
        <v>0</v>
      </c>
      <c r="I57" s="1246"/>
      <c r="J57" s="1236"/>
      <c r="K57" s="1245"/>
    </row>
    <row customHeight="1" ht="11.25">
      <c r="F58" s="1241"/>
      <c r="G58" s="1250" t="s">
        <v>2044</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591C3-200B-8D79-5321-3E55FAFD29D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2058</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2059</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289</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2060</v>
      </c>
      <c r="H11" s="2366" t="s">
        <v>2061</v>
      </c>
      <c r="I11" s="2366" t="s">
        <v>2062</v>
      </c>
      <c r="J11" s="2367"/>
      <c r="K11" s="2367"/>
      <c r="L11" s="2367"/>
      <c r="M11" s="2367"/>
      <c r="N11" s="2367"/>
      <c r="O11" s="2029" t="s">
        <v>2063</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2063</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2063</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2064</v>
      </c>
      <c r="P12" s="2029"/>
      <c r="Q12" s="2029"/>
      <c r="R12" s="2029"/>
      <c r="S12" s="2029" t="s">
        <v>2065</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2066</v>
      </c>
      <c r="BU12" s="2300"/>
      <c r="BV12" s="2300"/>
      <c r="BW12" s="2301"/>
      <c r="BX12" s="2299" t="s">
        <v>2067</v>
      </c>
      <c r="BY12" s="2300"/>
      <c r="BZ12" s="2300"/>
      <c r="CA12" s="2301"/>
      <c r="CB12" s="2299" t="s">
        <v>2068</v>
      </c>
      <c r="CC12" s="2301"/>
      <c r="CD12" s="2299" t="s">
        <v>2069</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2070</v>
      </c>
      <c r="CZ12" s="2300"/>
      <c r="DA12" s="2300"/>
      <c r="DB12" s="2300"/>
      <c r="DC12" s="2300"/>
      <c r="DD12" s="2301"/>
      <c r="DE12" s="2299" t="s">
        <v>2071</v>
      </c>
      <c r="DF12" s="2301"/>
      <c r="DG12" s="2299" t="s">
        <v>2069</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2072</v>
      </c>
      <c r="P13" s="2029"/>
      <c r="Q13" s="2029"/>
      <c r="R13" s="2029"/>
      <c r="S13" s="2243" t="s">
        <v>2073</v>
      </c>
      <c r="T13" s="2363"/>
      <c r="U13" s="1948" t="s">
        <v>2074</v>
      </c>
      <c r="V13" s="1948"/>
      <c r="W13" s="1948"/>
      <c r="X13" s="1948"/>
      <c r="Y13" s="1948" t="s">
        <v>2075</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2076</v>
      </c>
      <c r="BU13" s="2363"/>
      <c r="BV13" s="2243" t="s">
        <v>2077</v>
      </c>
      <c r="BW13" s="2363"/>
      <c r="BX13" s="2243" t="s">
        <v>2078</v>
      </c>
      <c r="BY13" s="2363"/>
      <c r="BZ13" s="2243" t="s">
        <v>2079</v>
      </c>
      <c r="CA13" s="2363"/>
      <c r="CB13" s="2243" t="s">
        <v>2080</v>
      </c>
      <c r="CC13" s="2363"/>
      <c r="CD13" s="2243" t="s">
        <v>2081</v>
      </c>
      <c r="CE13" s="2363"/>
      <c r="CF13" s="2243" t="s">
        <v>2082</v>
      </c>
      <c r="CG13" s="2363"/>
      <c r="CH13" s="2299" t="s">
        <v>2083</v>
      </c>
      <c r="CI13" s="2300"/>
      <c r="CJ13" s="2300"/>
      <c r="CK13" s="2301"/>
      <c r="CL13" s="2365"/>
      <c r="CM13" s="2362"/>
      <c r="CN13" s="2362"/>
      <c r="CO13" s="2362"/>
      <c r="CP13" s="2362"/>
      <c r="CQ13" s="2362"/>
      <c r="CR13" s="2362"/>
      <c r="CS13" s="2362"/>
      <c r="CT13" s="2362"/>
      <c r="CU13" s="2362"/>
      <c r="CV13" s="2362"/>
      <c r="CW13" s="2362"/>
      <c r="CX13" s="2382"/>
      <c r="CY13" s="2243" t="s">
        <v>2084</v>
      </c>
      <c r="CZ13" s="2363"/>
      <c r="DA13" s="2243" t="s">
        <v>2085</v>
      </c>
      <c r="DB13" s="2363"/>
      <c r="DC13" s="2243" t="s">
        <v>2086</v>
      </c>
      <c r="DD13" s="2363"/>
      <c r="DE13" s="2243" t="s">
        <v>2087</v>
      </c>
      <c r="DF13" s="2363"/>
      <c r="DG13" s="2299" t="s">
        <v>2088</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2089</v>
      </c>
      <c r="P14" s="2363"/>
      <c r="Q14" s="2243" t="s">
        <v>2090</v>
      </c>
      <c r="R14" s="2363"/>
      <c r="S14" s="2244"/>
      <c r="T14" s="2030"/>
      <c r="U14" s="2243" t="s">
        <v>1881</v>
      </c>
      <c r="V14" s="2363"/>
      <c r="W14" s="2243" t="s">
        <v>1884</v>
      </c>
      <c r="X14" s="2363"/>
      <c r="Y14" s="2243" t="s">
        <v>1881</v>
      </c>
      <c r="Z14" s="2363"/>
      <c r="AA14" s="2243" t="s">
        <v>1891</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2091</v>
      </c>
      <c r="CI14" s="2363"/>
      <c r="CJ14" s="2243" t="s">
        <v>2092</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2093</v>
      </c>
      <c r="DH14" s="2363"/>
      <c r="DI14" s="2243" t="s">
        <v>2094</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1871</v>
      </c>
      <c r="P16" s="2301"/>
      <c r="Q16" s="2299" t="s">
        <v>1873</v>
      </c>
      <c r="R16" s="2301"/>
      <c r="S16" s="2299" t="s">
        <v>1877</v>
      </c>
      <c r="T16" s="2301"/>
      <c r="U16" s="2299" t="s">
        <v>1882</v>
      </c>
      <c r="V16" s="2301"/>
      <c r="W16" s="2299" t="s">
        <v>1885</v>
      </c>
      <c r="X16" s="2301"/>
      <c r="Y16" s="2299" t="s">
        <v>1889</v>
      </c>
      <c r="Z16" s="2301"/>
      <c r="AA16" s="2299" t="s">
        <v>1892</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1651</v>
      </c>
      <c r="BU16" s="2301"/>
      <c r="BV16" s="2299" t="s">
        <v>1651</v>
      </c>
      <c r="BW16" s="2301"/>
      <c r="BX16" s="2299" t="s">
        <v>1651</v>
      </c>
      <c r="BY16" s="2301"/>
      <c r="BZ16" s="2299" t="s">
        <v>1651</v>
      </c>
      <c r="CA16" s="2301"/>
      <c r="CB16" s="2299" t="s">
        <v>2095</v>
      </c>
      <c r="CC16" s="2301"/>
      <c r="CD16" s="2299" t="s">
        <v>1651</v>
      </c>
      <c r="CE16" s="2301"/>
      <c r="CF16" s="2299" t="s">
        <v>2096</v>
      </c>
      <c r="CG16" s="2301"/>
      <c r="CH16" s="2299" t="s">
        <v>2097</v>
      </c>
      <c r="CI16" s="2301"/>
      <c r="CJ16" s="2299" t="s">
        <v>2097</v>
      </c>
      <c r="CK16" s="2301"/>
      <c r="CL16" s="2365"/>
      <c r="CM16" s="2362"/>
      <c r="CN16" s="2362"/>
      <c r="CO16" s="2362"/>
      <c r="CP16" s="2362"/>
      <c r="CQ16" s="2362"/>
      <c r="CR16" s="2362"/>
      <c r="CS16" s="2362"/>
      <c r="CT16" s="2362"/>
      <c r="CU16" s="2362"/>
      <c r="CV16" s="2362"/>
      <c r="CW16" s="2362"/>
      <c r="CX16" s="2382"/>
      <c r="CY16" s="2243" t="s">
        <v>1651</v>
      </c>
      <c r="CZ16" s="2363"/>
      <c r="DA16" s="2243" t="s">
        <v>1651</v>
      </c>
      <c r="DB16" s="2363"/>
      <c r="DC16" s="2243" t="s">
        <v>1651</v>
      </c>
      <c r="DD16" s="2363"/>
      <c r="DE16" s="2299" t="s">
        <v>2095</v>
      </c>
      <c r="DF16" s="2301"/>
      <c r="DG16" s="2299" t="s">
        <v>2098</v>
      </c>
      <c r="DH16" s="2301"/>
      <c r="DI16" s="2299" t="s">
        <v>2098</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2099</v>
      </c>
      <c r="P17" s="1194" t="s">
        <v>2100</v>
      </c>
      <c r="Q17" s="1194" t="s">
        <v>2099</v>
      </c>
      <c r="R17" s="1194" t="s">
        <v>2100</v>
      </c>
      <c r="S17" s="1194" t="s">
        <v>2099</v>
      </c>
      <c r="T17" s="1194" t="s">
        <v>2100</v>
      </c>
      <c r="U17" s="1194" t="s">
        <v>2099</v>
      </c>
      <c r="V17" s="1194" t="s">
        <v>2100</v>
      </c>
      <c r="W17" s="1194" t="s">
        <v>2099</v>
      </c>
      <c r="X17" s="1194" t="s">
        <v>2100</v>
      </c>
      <c r="Y17" s="1194" t="s">
        <v>2099</v>
      </c>
      <c r="Z17" s="1194" t="s">
        <v>2100</v>
      </c>
      <c r="AA17" s="1194" t="s">
        <v>2099</v>
      </c>
      <c r="AB17" s="1194" t="s">
        <v>2100</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2099</v>
      </c>
      <c r="BU17" s="1194" t="s">
        <v>2100</v>
      </c>
      <c r="BV17" s="1194" t="s">
        <v>2099</v>
      </c>
      <c r="BW17" s="1194" t="s">
        <v>2100</v>
      </c>
      <c r="BX17" s="1194" t="s">
        <v>2099</v>
      </c>
      <c r="BY17" s="1194" t="s">
        <v>2100</v>
      </c>
      <c r="BZ17" s="1194" t="s">
        <v>2099</v>
      </c>
      <c r="CA17" s="1194" t="s">
        <v>2100</v>
      </c>
      <c r="CB17" s="1194" t="s">
        <v>2099</v>
      </c>
      <c r="CC17" s="1194" t="s">
        <v>2100</v>
      </c>
      <c r="CD17" s="1194" t="s">
        <v>2099</v>
      </c>
      <c r="CE17" s="1194" t="s">
        <v>2100</v>
      </c>
      <c r="CF17" s="1194" t="s">
        <v>2099</v>
      </c>
      <c r="CG17" s="1194" t="s">
        <v>2100</v>
      </c>
      <c r="CH17" s="1194" t="s">
        <v>2099</v>
      </c>
      <c r="CI17" s="1194" t="s">
        <v>2100</v>
      </c>
      <c r="CJ17" s="1194" t="s">
        <v>2099</v>
      </c>
      <c r="CK17" s="1194" t="s">
        <v>2100</v>
      </c>
      <c r="CL17" s="2365"/>
      <c r="CM17" s="2362"/>
      <c r="CN17" s="2362"/>
      <c r="CO17" s="2362"/>
      <c r="CP17" s="2362"/>
      <c r="CQ17" s="2362"/>
      <c r="CR17" s="2362"/>
      <c r="CS17" s="2362"/>
      <c r="CT17" s="2362"/>
      <c r="CU17" s="2362"/>
      <c r="CV17" s="2362"/>
      <c r="CW17" s="2362"/>
      <c r="CX17" s="2382"/>
      <c r="CY17" s="1194" t="s">
        <v>2099</v>
      </c>
      <c r="CZ17" s="1194" t="s">
        <v>2100</v>
      </c>
      <c r="DA17" s="1194" t="s">
        <v>2099</v>
      </c>
      <c r="DB17" s="1194" t="s">
        <v>2100</v>
      </c>
      <c r="DC17" s="1194" t="s">
        <v>2099</v>
      </c>
      <c r="DD17" s="1194" t="s">
        <v>2100</v>
      </c>
      <c r="DE17" s="1194" t="s">
        <v>2099</v>
      </c>
      <c r="DF17" s="1194" t="s">
        <v>2100</v>
      </c>
      <c r="DG17" s="1194" t="s">
        <v>2099</v>
      </c>
      <c r="DH17" s="1194" t="s">
        <v>2100</v>
      </c>
      <c r="DI17" s="1194" t="s">
        <v>2099</v>
      </c>
      <c r="DJ17" s="1194" t="s">
        <v>2100</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367</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FCA8C-1F18-4D7E-753B-B000235F1E2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2102</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45372.43078703704</v>
      </c>
      <c r="W28" s="2179"/>
      <c r="X28" s="2179"/>
      <c r="Y28" s="2179"/>
      <c r="Z28" s="2179"/>
      <c r="AA28" s="2179"/>
      <c r="AB28" s="314"/>
      <c r="AC28" s="2179" t="str">
        <f>IF(TITLE_DATE_CHANGE_PERIOD="",IF(TITLE_DATE_PR="","",TITLE_DATE_PR),TITLE_DATE_CHANGE_PERIOD)</f>
        <v>45372.43078703704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45372.43078703704</v>
      </c>
      <c r="W32" s="2179"/>
      <c r="X32" s="2179"/>
      <c r="Y32" s="2179"/>
      <c r="Z32" s="2179"/>
      <c r="AA32" s="2179"/>
      <c r="AB32" s="314"/>
      <c r="AC32" s="2179" t="str">
        <f>IF(TITLE_DATE_CHANGE_PERIOD="",IF(TITLE_DATE_PR="","",TITLE_DATE_PR),TITLE_DATE_CHANGE_PERIOD)</f>
        <v>45372.43078703704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2103</v>
      </c>
      <c r="W38" s="2177" t="s">
        <v>2104</v>
      </c>
      <c r="X38" s="2178"/>
      <c r="Y38" s="2177" t="s">
        <v>492</v>
      </c>
      <c r="Z38" s="2184"/>
      <c r="AA38" s="2178"/>
      <c r="AB38" s="2193"/>
      <c r="AC38" s="1506" t="s">
        <v>2103</v>
      </c>
      <c r="AD38" s="2177" t="s">
        <v>2104</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2105</v>
      </c>
      <c r="W39" s="1230" t="s">
        <v>2106</v>
      </c>
      <c r="X39" s="1230" t="s">
        <v>2107</v>
      </c>
      <c r="Y39" s="1512" t="s">
        <v>502</v>
      </c>
      <c r="Z39" s="2185" t="s">
        <v>503</v>
      </c>
      <c r="AA39" s="2186"/>
      <c r="AB39" s="2194"/>
      <c r="AC39" s="1506" t="s">
        <v>2105</v>
      </c>
      <c r="AD39" s="1230" t="s">
        <v>2106</v>
      </c>
      <c r="AE39" s="1230" t="s">
        <v>2107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235</v>
      </c>
      <c r="B42" s="1386" t="s">
        <v>236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235</v>
      </c>
      <c r="B43" s="1386" t="s">
        <v>236</v>
      </c>
      <c r="C43" s="1386" t="s">
        <v>237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2102</v>
      </c>
      <c r="AM43" s="498"/>
      <c r="AN43" s="498" t="str">
        <f>IF(T43="","",T43)</f>
        <v>Наименование централизованной системы горячего водоснабжения</v>
      </c>
      <c r="AO43" s="498"/>
      <c r="AP43" s="498"/>
    </row>
    <row customHeight="1" ht="23.25">
      <c r="A44" s="1386" t="s">
        <v>235</v>
      </c>
      <c r="B44" s="1386" t="s">
        <v>236</v>
      </c>
      <c r="C44" s="1386" t="s">
        <v>237</v>
      </c>
      <c r="D44" s="1386" t="s">
        <v>2108</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235</v>
      </c>
      <c r="B45" s="1386" t="s">
        <v>236</v>
      </c>
      <c r="C45" s="1386" t="s">
        <v>237</v>
      </c>
      <c r="D45" s="1386" t="s">
        <v>2108</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235</v>
      </c>
      <c r="B46" s="1386" t="s">
        <v>236</v>
      </c>
      <c r="C46" s="1386" t="s">
        <v>237</v>
      </c>
      <c r="D46" s="1386" t="s">
        <v>2108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235</v>
      </c>
      <c r="B47" s="1386" t="s">
        <v>236</v>
      </c>
      <c r="C47" s="1386" t="s">
        <v>237</v>
      </c>
      <c r="D47" s="1386" t="s">
        <v>2108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235</v>
      </c>
      <c r="B48" s="1386" t="s">
        <v>236</v>
      </c>
      <c r="C48" s="1386" t="s">
        <v>237</v>
      </c>
      <c r="D48" s="1386" t="s">
        <v>2108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235</v>
      </c>
      <c r="B49" s="1386" t="s">
        <v>236</v>
      </c>
      <c r="C49" s="1386" t="s">
        <v>237</v>
      </c>
      <c r="D49" s="1386" t="s">
        <v>2108</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235</v>
      </c>
      <c r="B50" s="1386" t="s">
        <v>236</v>
      </c>
      <c r="C50" s="1386" t="s">
        <v>237</v>
      </c>
      <c r="D50" s="1386" t="s">
        <v>2108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235</v>
      </c>
      <c r="B51" s="1366" t="s">
        <v>236</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09C05-494B-E3A9-56EC-13FC264399F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2102</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45372.43078703704</v>
      </c>
      <c r="W28" s="2179"/>
      <c r="X28" s="2179"/>
      <c r="Y28" s="2179"/>
      <c r="Z28" s="2179"/>
      <c r="AA28" s="2179"/>
      <c r="AB28" s="314"/>
      <c r="AC28" s="2179" t="str">
        <f>IF(TITLE_DATE_CHANGE_PERIOD="",IF(TITLE_DATE_PR="","",TITLE_DATE_PR),TITLE_DATE_CHANGE_PERIOD)</f>
        <v>45372.43078703704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45372.43078703704</v>
      </c>
      <c r="W32" s="2179"/>
      <c r="X32" s="2179"/>
      <c r="Y32" s="2179"/>
      <c r="Z32" s="2179"/>
      <c r="AA32" s="2179"/>
      <c r="AB32" s="314"/>
      <c r="AC32" s="2179" t="str">
        <f>IF(TITLE_DATE_CHANGE_PERIOD="",IF(TITLE_DATE_PR="","",TITLE_DATE_PR),TITLE_DATE_CHANGE_PERIOD)</f>
        <v>45372.43078703704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2103</v>
      </c>
      <c r="W38" s="2177" t="s">
        <v>2104</v>
      </c>
      <c r="X38" s="2178"/>
      <c r="Y38" s="2177" t="s">
        <v>492</v>
      </c>
      <c r="Z38" s="2184"/>
      <c r="AA38" s="2178"/>
      <c r="AB38" s="2193"/>
      <c r="AC38" s="1506" t="s">
        <v>2103</v>
      </c>
      <c r="AD38" s="2177" t="s">
        <v>2104</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2105</v>
      </c>
      <c r="W39" s="1230" t="s">
        <v>2106</v>
      </c>
      <c r="X39" s="1230" t="s">
        <v>2107</v>
      </c>
      <c r="Y39" s="1512" t="s">
        <v>502</v>
      </c>
      <c r="Z39" s="2185" t="s">
        <v>503</v>
      </c>
      <c r="AA39" s="2186"/>
      <c r="AB39" s="2194"/>
      <c r="AC39" s="1506" t="s">
        <v>2105</v>
      </c>
      <c r="AD39" s="1230" t="s">
        <v>2106</v>
      </c>
      <c r="AE39" s="1230" t="s">
        <v>2107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235</v>
      </c>
      <c r="B42" s="1386" t="s">
        <v>236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235</v>
      </c>
      <c r="B43" s="1386" t="s">
        <v>236</v>
      </c>
      <c r="C43" s="1386" t="s">
        <v>237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2102</v>
      </c>
      <c r="AM43" s="498"/>
      <c r="AN43" s="498" t="str">
        <f>IF(T43="","",T43)</f>
        <v>Наименование централизованной системы горячего водоснабжения</v>
      </c>
      <c r="AO43" s="498"/>
      <c r="AP43" s="498"/>
    </row>
    <row customHeight="1" ht="23.25">
      <c r="A44" s="1386" t="s">
        <v>235</v>
      </c>
      <c r="B44" s="1386" t="s">
        <v>236</v>
      </c>
      <c r="C44" s="1386" t="s">
        <v>237</v>
      </c>
      <c r="D44" s="1386" t="s">
        <v>2108</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235</v>
      </c>
      <c r="B45" s="1386" t="s">
        <v>236</v>
      </c>
      <c r="C45" s="1386" t="s">
        <v>237</v>
      </c>
      <c r="D45" s="1386" t="s">
        <v>2108</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235</v>
      </c>
      <c r="B46" s="1386" t="s">
        <v>236</v>
      </c>
      <c r="C46" s="1386" t="s">
        <v>237</v>
      </c>
      <c r="D46" s="1386" t="s">
        <v>2108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235</v>
      </c>
      <c r="B47" s="1386" t="s">
        <v>236</v>
      </c>
      <c r="C47" s="1386" t="s">
        <v>237</v>
      </c>
      <c r="D47" s="1386" t="s">
        <v>2108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235</v>
      </c>
      <c r="B48" s="1386" t="s">
        <v>236</v>
      </c>
      <c r="C48" s="1386" t="s">
        <v>237</v>
      </c>
      <c r="D48" s="1386" t="s">
        <v>2108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235</v>
      </c>
      <c r="B49" s="1386" t="s">
        <v>236</v>
      </c>
      <c r="C49" s="1386" t="s">
        <v>237</v>
      </c>
      <c r="D49" s="1386" t="s">
        <v>2108</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235</v>
      </c>
      <c r="B50" s="1386" t="s">
        <v>236</v>
      </c>
      <c r="C50" s="1386" t="s">
        <v>237</v>
      </c>
      <c r="D50" s="1386" t="s">
        <v>2108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235</v>
      </c>
      <c r="B51" s="1366" t="s">
        <v>236</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39274-A0E4-C977-391C-D7B114FCA53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2101</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2102</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45372.43078703704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14/3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45372.43078703704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14/3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245</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245</v>
      </c>
      <c r="B47" s="1386" t="s">
        <v>246</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245</v>
      </c>
      <c r="B48" s="1386" t="s">
        <v>246</v>
      </c>
      <c r="C48" s="1386" t="s">
        <v>247</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2101</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2102</v>
      </c>
      <c r="BE48" s="498"/>
      <c r="BF48" s="498" t="str">
        <f>IF(T48="","",T48)</f>
        <v>Наименование централизованной системы горячего водоснабжения</v>
      </c>
      <c r="BG48" s="498"/>
      <c r="BH48" s="498"/>
    </row>
    <row s="1673" customFormat="1" customHeight="1" ht="0">
      <c r="A49" s="1366" t="s">
        <v>245</v>
      </c>
      <c r="B49" s="1366" t="s">
        <v>246</v>
      </c>
      <c r="C49" s="1366" t="s">
        <v>247</v>
      </c>
      <c r="D49" s="1366" t="s">
        <v>2111</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245</v>
      </c>
      <c r="B50" s="1366" t="s">
        <v>246</v>
      </c>
      <c r="C50" s="1366" t="s">
        <v>247</v>
      </c>
      <c r="D50" s="1366" t="s">
        <v>2111</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245</v>
      </c>
      <c r="B51" s="1366" t="s">
        <v>246</v>
      </c>
      <c r="C51" s="1366" t="s">
        <v>247</v>
      </c>
      <c r="D51" s="1366" t="s">
        <v>2111</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245</v>
      </c>
      <c r="B52" s="1386" t="s">
        <v>246</v>
      </c>
      <c r="C52" s="1386" t="s">
        <v>247</v>
      </c>
      <c r="D52" s="1386" t="s">
        <v>2111</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245</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245</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245</v>
      </c>
      <c r="B56" s="1386" t="s">
        <v>246</v>
      </c>
      <c r="C56" s="1386" t="s">
        <v>247</v>
      </c>
      <c r="D56" s="1386" t="s">
        <v>2111</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245</v>
      </c>
      <c r="B57" s="1386" t="s">
        <v>246</v>
      </c>
      <c r="C57" s="1386" t="s">
        <v>247</v>
      </c>
      <c r="D57" s="1386" t="s">
        <v>2111</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245</v>
      </c>
      <c r="B58" s="1366" t="s">
        <v>246</v>
      </c>
      <c r="C58" s="1366" t="s">
        <v>247</v>
      </c>
      <c r="D58" s="1366" t="s">
        <v>2111</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245</v>
      </c>
      <c r="B59" s="1366" t="s">
        <v>246</v>
      </c>
      <c r="C59" s="1366" t="s">
        <v>247</v>
      </c>
      <c r="D59" s="1366" t="s">
        <v>2111</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245</v>
      </c>
      <c r="B60" s="1366" t="s">
        <v>246</v>
      </c>
      <c r="C60" s="1366" t="s">
        <v>247</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245</v>
      </c>
      <c r="B61" s="1366" t="s">
        <v>246</v>
      </c>
      <c r="C61" s="1337"/>
      <c r="D61" s="1337"/>
      <c r="E61" s="2174"/>
      <c r="F61" s="2173"/>
      <c r="G61" s="1337"/>
      <c r="H61" s="1337"/>
      <c r="I61" s="1337"/>
      <c r="J61" s="1337"/>
      <c r="K61" s="1337"/>
      <c r="L61" s="1517"/>
      <c r="M61" s="1344"/>
      <c r="N61" s="1344"/>
      <c r="P61" s="1339"/>
      <c r="Q61" s="1340"/>
      <c r="R61" s="1339"/>
      <c r="S61" s="1345"/>
      <c r="T61" s="1348" t="s">
        <v>265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245</v>
      </c>
      <c r="B62" s="1366"/>
      <c r="C62" s="1366"/>
      <c r="D62" s="1366"/>
      <c r="E62" s="2173"/>
      <c r="F62" s="1366"/>
      <c r="G62" s="1366"/>
      <c r="H62" s="1366"/>
      <c r="I62" s="1366"/>
      <c r="J62" s="1366"/>
      <c r="K62" s="1366"/>
      <c r="L62" s="1369"/>
      <c r="M62" s="1344"/>
      <c r="N62" s="1344"/>
      <c r="O62" s="516"/>
      <c r="P62" s="376"/>
      <c r="Q62" s="1367"/>
      <c r="R62" s="376"/>
      <c r="S62" s="1345"/>
      <c r="T62" s="1348" t="s">
        <v>266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1729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504</v>
      </c>
      <c r="T67" s="2200" t="s">
        <v>1730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C076B-C8D4-76A7-D6BE-BC5DD907F23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2113</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45372.43078703704</v>
      </c>
      <c r="W28" s="2179"/>
      <c r="X28" s="2179"/>
      <c r="Y28" s="2179"/>
      <c r="Z28" s="2179"/>
      <c r="AA28" s="2179"/>
      <c r="AB28" s="314"/>
      <c r="AC28" s="2179" t="str">
        <f>IF(TITLE_DATE_CHANGE_PERIOD="",IF(TITLE_DATE_PR="","",TITLE_DATE_PR),TITLE_DATE_CHANGE_PERIOD)</f>
        <v>45372.43078703704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45372.43078703704</v>
      </c>
      <c r="W32" s="2179"/>
      <c r="X32" s="2179"/>
      <c r="Y32" s="2179"/>
      <c r="Z32" s="2179"/>
      <c r="AA32" s="2179"/>
      <c r="AB32" s="314"/>
      <c r="AC32" s="2179" t="str">
        <f>IF(TITLE_DATE_CHANGE_PERIOD="",IF(TITLE_DATE_PR="","",TITLE_DATE_PR),TITLE_DATE_CHANGE_PERIOD)</f>
        <v>45372.43078703704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2114</v>
      </c>
      <c r="W39" s="1230" t="s">
        <v>2115</v>
      </c>
      <c r="X39" s="1230" t="s">
        <v>1707</v>
      </c>
      <c r="Y39" s="1512" t="s">
        <v>502</v>
      </c>
      <c r="Z39" s="2185" t="s">
        <v>503</v>
      </c>
      <c r="AA39" s="2186"/>
      <c r="AB39" s="2194"/>
      <c r="AC39" s="1506" t="s">
        <v>2114</v>
      </c>
      <c r="AD39" s="1230" t="s">
        <v>2115</v>
      </c>
      <c r="AE39" s="1230" t="s">
        <v>1707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250</v>
      </c>
      <c r="B42" s="1386" t="s">
        <v>251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250</v>
      </c>
      <c r="B43" s="1386" t="s">
        <v>251</v>
      </c>
      <c r="C43" s="1386" t="s">
        <v>252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2113</v>
      </c>
      <c r="AM43" s="498"/>
      <c r="AN43" s="498" t="str">
        <f>IF(T43="","",T43)</f>
        <v>Наименование централизованной системы водоотведения</v>
      </c>
      <c r="AO43" s="498"/>
      <c r="AP43" s="498"/>
    </row>
    <row customHeight="1" ht="23.25">
      <c r="A44" s="1386" t="s">
        <v>250</v>
      </c>
      <c r="B44" s="1386" t="s">
        <v>251</v>
      </c>
      <c r="C44" s="1386" t="s">
        <v>252</v>
      </c>
      <c r="D44" s="1386" t="s">
        <v>2116</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250</v>
      </c>
      <c r="B45" s="1386" t="s">
        <v>251</v>
      </c>
      <c r="C45" s="1386" t="s">
        <v>252</v>
      </c>
      <c r="D45" s="1386" t="s">
        <v>2116</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250</v>
      </c>
      <c r="B46" s="1386" t="s">
        <v>251</v>
      </c>
      <c r="C46" s="1386" t="s">
        <v>252</v>
      </c>
      <c r="D46" s="1386" t="s">
        <v>2116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250</v>
      </c>
      <c r="B47" s="1386" t="s">
        <v>251</v>
      </c>
      <c r="C47" s="1386" t="s">
        <v>252</v>
      </c>
      <c r="D47" s="1386" t="s">
        <v>2116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250</v>
      </c>
      <c r="B48" s="1386" t="s">
        <v>251</v>
      </c>
      <c r="C48" s="1386" t="s">
        <v>252</v>
      </c>
      <c r="D48" s="1386" t="s">
        <v>2116</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250</v>
      </c>
      <c r="B49" s="1386" t="s">
        <v>251</v>
      </c>
      <c r="C49" s="1386" t="s">
        <v>252</v>
      </c>
      <c r="D49" s="1386" t="s">
        <v>2116</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250</v>
      </c>
      <c r="B50" s="1386" t="s">
        <v>251</v>
      </c>
      <c r="C50" s="1386" t="s">
        <v>252</v>
      </c>
      <c r="D50" s="1386" t="s">
        <v>2116</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250</v>
      </c>
      <c r="B51" s="1366" t="s">
        <v>251</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250</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212F7-3C2E-B207-00FC-C0EDC6DD6D7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2113</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45372.43078703704</v>
      </c>
      <c r="W28" s="2179"/>
      <c r="X28" s="2179"/>
      <c r="Y28" s="2179"/>
      <c r="Z28" s="2179"/>
      <c r="AA28" s="2179"/>
      <c r="AB28" s="314"/>
      <c r="AC28" s="2179" t="str">
        <f>IF(TITLE_DATE_CHANGE_PERIOD="",IF(TITLE_DATE_PR="","",TITLE_DATE_PR),TITLE_DATE_CHANGE_PERIOD)</f>
        <v>45372.43078703704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45372.43078703704</v>
      </c>
      <c r="W32" s="2179"/>
      <c r="X32" s="2179"/>
      <c r="Y32" s="2179"/>
      <c r="Z32" s="2179"/>
      <c r="AA32" s="2179"/>
      <c r="AB32" s="314"/>
      <c r="AC32" s="2179" t="str">
        <f>IF(TITLE_DATE_CHANGE_PERIOD="",IF(TITLE_DATE_PR="","",TITLE_DATE_PR),TITLE_DATE_CHANGE_PERIOD)</f>
        <v>45372.43078703704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2114</v>
      </c>
      <c r="W39" s="1230" t="s">
        <v>2115</v>
      </c>
      <c r="X39" s="1230" t="s">
        <v>1707</v>
      </c>
      <c r="Y39" s="1512" t="s">
        <v>502</v>
      </c>
      <c r="Z39" s="2185" t="s">
        <v>503</v>
      </c>
      <c r="AA39" s="2186"/>
      <c r="AB39" s="2194"/>
      <c r="AC39" s="1506" t="s">
        <v>2114</v>
      </c>
      <c r="AD39" s="1230" t="s">
        <v>2115</v>
      </c>
      <c r="AE39" s="1230" t="s">
        <v>1707</v>
      </c>
      <c r="AF39" s="1512"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255</v>
      </c>
      <c r="B42" s="1386" t="s">
        <v>256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255</v>
      </c>
      <c r="B43" s="1386" t="s">
        <v>256</v>
      </c>
      <c r="C43" s="1386" t="s">
        <v>257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2113</v>
      </c>
      <c r="AM43" s="498"/>
      <c r="AN43" s="498" t="str">
        <f>IF(T43="","",T43)</f>
        <v>Наименование централизованной системы водоотведения</v>
      </c>
      <c r="AO43" s="498"/>
      <c r="AP43" s="498"/>
    </row>
    <row customHeight="1" ht="23.25">
      <c r="A44" s="1386" t="s">
        <v>255</v>
      </c>
      <c r="B44" s="1386" t="s">
        <v>256</v>
      </c>
      <c r="C44" s="1386" t="s">
        <v>257</v>
      </c>
      <c r="D44" s="1386" t="s">
        <v>2119</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255</v>
      </c>
      <c r="B45" s="1386" t="s">
        <v>256</v>
      </c>
      <c r="C45" s="1386" t="s">
        <v>257</v>
      </c>
      <c r="D45" s="1386" t="s">
        <v>2119</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255</v>
      </c>
      <c r="B46" s="1386" t="s">
        <v>256</v>
      </c>
      <c r="C46" s="1386" t="s">
        <v>257</v>
      </c>
      <c r="D46" s="1386" t="s">
        <v>2119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255</v>
      </c>
      <c r="B47" s="1386" t="s">
        <v>256</v>
      </c>
      <c r="C47" s="1386" t="s">
        <v>257</v>
      </c>
      <c r="D47" s="1386" t="s">
        <v>2119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255</v>
      </c>
      <c r="B48" s="1386" t="s">
        <v>256</v>
      </c>
      <c r="C48" s="1386" t="s">
        <v>257</v>
      </c>
      <c r="D48" s="1386" t="s">
        <v>2119</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255</v>
      </c>
      <c r="B49" s="1386" t="s">
        <v>256</v>
      </c>
      <c r="C49" s="1386" t="s">
        <v>257</v>
      </c>
      <c r="D49" s="1386" t="s">
        <v>2119</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255</v>
      </c>
      <c r="B50" s="1386" t="s">
        <v>256</v>
      </c>
      <c r="C50" s="1386" t="s">
        <v>257</v>
      </c>
      <c r="D50" s="1386" t="s">
        <v>2119</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255</v>
      </c>
      <c r="B51" s="1366" t="s">
        <v>256</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569E5-F8A9-B96A-AA43-5E275532FF49}" mc:Ignorable="x14ac xr xr2 xr3">
  <sheetPr>
    <tabColor theme="6" tint="0.4"/>
  </sheetPr>
  <dimension ref="A1:BH68"/>
  <sheetViews>
    <sheetView topLeftCell="R27" showGridLines="0" zoomScale="90" workbookViewId="0">
      <selection activeCell="AO52" sqref="AO52:AO53"/>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2112</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2113</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45372.43078703704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14/3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45372.43078703704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14/3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2122</v>
      </c>
      <c r="AE41" s="2204"/>
      <c r="AF41" s="2204"/>
      <c r="AG41" s="2236"/>
      <c r="AH41" s="2235" t="s">
        <v>2123</v>
      </c>
      <c r="AI41" s="2204"/>
      <c r="AJ41" s="2204"/>
      <c r="AK41" s="2236"/>
      <c r="AL41" s="2235" t="s">
        <v>2124</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2125</v>
      </c>
      <c r="AU42" s="2012"/>
      <c r="AV42" s="2011" t="s">
        <v>2126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262</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262</v>
      </c>
      <c r="B47" s="1386" t="s">
        <v>263</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1.1</v>
      </c>
      <c r="T47" s="290" t="s">
        <v>456</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262</v>
      </c>
      <c r="B48" s="1386" t="s">
        <v>263</v>
      </c>
      <c r="C48" s="1386" t="s">
        <v>264</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1.1.1</v>
      </c>
      <c r="T48" s="291" t="s">
        <v>2112</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2113</v>
      </c>
      <c r="BE48" s="498"/>
      <c r="BF48" s="498" t="str">
        <f>IF(T48="","",T48)</f>
        <v>Наименование централизованной системы водоотведения</v>
      </c>
      <c r="BG48" s="498"/>
      <c r="BH48" s="498"/>
    </row>
    <row s="1673" customFormat="1" customHeight="1" ht="0">
      <c r="A49" s="1366" t="s">
        <v>262</v>
      </c>
      <c r="B49" s="1366" t="s">
        <v>263</v>
      </c>
      <c r="C49" s="1366" t="s">
        <v>264</v>
      </c>
      <c r="D49" s="1366" t="s">
        <v>2127</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262</v>
      </c>
      <c r="B50" s="1366" t="s">
        <v>263</v>
      </c>
      <c r="C50" s="1366" t="s">
        <v>264</v>
      </c>
      <c r="D50" s="1366" t="s">
        <v>2127</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262</v>
      </c>
      <c r="B51" s="1366" t="s">
        <v>263</v>
      </c>
      <c r="C51" s="1366" t="s">
        <v>264</v>
      </c>
      <c r="D51" s="1366" t="s">
        <v>2127</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86.75">
      <c r="A52" s="1386" t="s">
        <v>262</v>
      </c>
      <c r="B52" s="1386" t="s">
        <v>263</v>
      </c>
      <c r="C52" s="1386" t="s">
        <v>264</v>
      </c>
      <c r="D52" s="1386" t="s">
        <v>2127</v>
      </c>
      <c r="E52" s="2174"/>
      <c r="F52" s="2174"/>
      <c r="G52" s="2174"/>
      <c r="H52" s="2174"/>
      <c r="I52" s="2201"/>
      <c r="J52" s="2201"/>
      <c r="K52" s="2171" t="str">
        <f>S48&amp;".1"</f>
        <v>1.1.1.1</v>
      </c>
      <c r="L52" s="1387"/>
      <c r="P52" s="2172"/>
      <c r="Q52" s="2172"/>
      <c r="R52" s="345">
        <v>1</v>
      </c>
      <c r="S52" s="2247" t="str">
        <f>$K52</f>
        <v>1.1.1.1</v>
      </c>
      <c r="T52" s="2313" t="s">
        <v>2128</v>
      </c>
      <c r="U52" s="280"/>
      <c r="V52" s="749"/>
      <c r="W52" s="1278"/>
      <c r="X52" s="749"/>
      <c r="Y52" s="1278"/>
      <c r="Z52" s="1764"/>
      <c r="AA52" s="1492" t="s">
        <v>58</v>
      </c>
      <c r="AB52" s="1764"/>
      <c r="AC52" s="1492" t="s">
        <v>58</v>
      </c>
      <c r="AD52" s="2004" t="s">
        <v>58</v>
      </c>
      <c r="AE52" s="2233"/>
      <c r="AF52" s="2024">
        <v>1</v>
      </c>
      <c r="AG52" s="2317">
        <v>90.5</v>
      </c>
      <c r="AH52" s="1928" t="s">
        <v>58</v>
      </c>
      <c r="AI52" s="2233"/>
      <c r="AJ52" s="2024">
        <v>1</v>
      </c>
      <c r="AK52" s="2316" t="s">
        <v>762</v>
      </c>
      <c r="AL52" s="1928" t="s">
        <v>58</v>
      </c>
      <c r="AM52" s="2011"/>
      <c r="AN52" s="2024">
        <v>1</v>
      </c>
      <c r="AO52" s="2310">
        <f>(24+70)/1000</f>
        <v>0.094</v>
      </c>
      <c r="AP52" s="2311" t="s">
        <v>58</v>
      </c>
      <c r="AQ52" s="293"/>
      <c r="AR52" s="1509">
        <v>1</v>
      </c>
      <c r="AS52" s="1515" t="s">
        <v>2129</v>
      </c>
      <c r="AT52" s="749">
        <f>AU52*20%+AU52</f>
        <v>14.565933878453</v>
      </c>
      <c r="AU52" s="1278">
        <f>(16704.33+865447.88+216361.97)/1000/AG52</f>
        <v>12.1382782320442</v>
      </c>
      <c r="AV52" s="749">
        <f>AW52*20%+AW52</f>
        <v>7914.27689361702</v>
      </c>
      <c r="AW52" s="1278">
        <f>(482584.36+13376.99+123990.34)/1000/AO52</f>
        <v>6595.23074468085</v>
      </c>
      <c r="AX52" s="2265">
        <v>45372.4597337963</v>
      </c>
      <c r="AY52" s="1492" t="s">
        <v>56</v>
      </c>
      <c r="AZ52" s="2460" t="s">
        <v>24</v>
      </c>
      <c r="BA52" s="1492" t="s">
        <v>58</v>
      </c>
      <c r="BB52" s="1371"/>
      <c r="BC52" s="2168" t="s">
        <v>1714</v>
      </c>
      <c r="BE52" s="498"/>
      <c r="BF52" s="498" t="str">
        <f>IF(T52="","",T52)</f>
        <v>Плата за подключение (технологическое присоединение) объекта: "Многоэтажный жилой дом со встроенно-пристроенными помещениями и подземной автостоянкой по ул. Перспективной в городе Ставрополе. 2-ая очередь. Литер 3 корпус 1, 2", расположенного по адресу: Ставропольский край, г.о. г. Ставрополь, г. Ставрополь, пр-кт Российский, з/у 12, на земельном участке с кадастровым номером 26:12:011503:38593 (заявитель - ООО "СЗ-20 "ЮСИ") к централизованной системе водоотведения установленная в индивидуальном порядке</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262</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262</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262</v>
      </c>
      <c r="B56" s="1386" t="s">
        <v>263</v>
      </c>
      <c r="C56" s="1386" t="s">
        <v>264</v>
      </c>
      <c r="D56" s="1386" t="s">
        <v>2127</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45372.4597337963-</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262</v>
      </c>
      <c r="B57" s="1386" t="s">
        <v>263</v>
      </c>
      <c r="C57" s="1386" t="s">
        <v>264</v>
      </c>
      <c r="D57" s="1386" t="s">
        <v>2127</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262</v>
      </c>
      <c r="B58" s="1366" t="s">
        <v>263</v>
      </c>
      <c r="C58" s="1366" t="s">
        <v>264</v>
      </c>
      <c r="D58" s="1366" t="s">
        <v>2127</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262</v>
      </c>
      <c r="B59" s="1366" t="s">
        <v>263</v>
      </c>
      <c r="C59" s="1366" t="s">
        <v>264</v>
      </c>
      <c r="D59" s="1366" t="s">
        <v>2127</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262</v>
      </c>
      <c r="B60" s="1366" t="s">
        <v>263</v>
      </c>
      <c r="C60" s="1366" t="s">
        <v>264</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262</v>
      </c>
      <c r="B61" s="1366" t="s">
        <v>263</v>
      </c>
      <c r="C61" s="1337"/>
      <c r="D61" s="1337"/>
      <c r="E61" s="2174"/>
      <c r="F61" s="2173"/>
      <c r="G61" s="1337"/>
      <c r="H61" s="1337"/>
      <c r="I61" s="1337"/>
      <c r="J61" s="1337"/>
      <c r="K61" s="1337"/>
      <c r="L61" s="1517"/>
      <c r="M61" s="1344"/>
      <c r="N61" s="1344"/>
      <c r="P61" s="1339"/>
      <c r="Q61" s="1340"/>
      <c r="R61" s="1339"/>
      <c r="S61" s="1345"/>
      <c r="T61" s="1348" t="s">
        <v>265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262</v>
      </c>
      <c r="B62" s="1366"/>
      <c r="C62" s="1366"/>
      <c r="D62" s="1366"/>
      <c r="E62" s="2173"/>
      <c r="F62" s="1366"/>
      <c r="G62" s="1366"/>
      <c r="H62" s="1366"/>
      <c r="I62" s="1366"/>
      <c r="J62" s="1366"/>
      <c r="K62" s="1366"/>
      <c r="L62" s="1369"/>
      <c r="M62" s="1344"/>
      <c r="N62" s="1344"/>
      <c r="O62" s="516"/>
      <c r="P62" s="376"/>
      <c r="Q62" s="1367"/>
      <c r="R62" s="376"/>
      <c r="S62" s="1345"/>
      <c r="T62" s="1348" t="s">
        <v>266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504</v>
      </c>
      <c r="T65" s="2200" t="s">
        <v>1729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504</v>
      </c>
      <c r="T67" s="2200" t="s">
        <v>1730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88B8B-99BD-036D-8824-ED645D8371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2A162-F64C-2142-7301-C083CE0E4E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6C17F-DFD4-B1FB-1F72-DD6BA3B880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DAD73-1EF3-7328-B8E9-A8BAFC5849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DD7AE-2481-FAB8-DDD9-D2E7159701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1BB62-4EB6-393A-AC64-4B2AA4331C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26E82-A19B-AF81-CD61-C905EB4DFB6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2130</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289</v>
      </c>
      <c r="E8" s="2029"/>
      <c r="F8" s="2029"/>
      <c r="G8" s="2029"/>
      <c r="H8" s="2029"/>
      <c r="I8" s="2029" t="s">
        <v>290</v>
      </c>
    </row>
    <row customHeight="1" ht="27.75">
      <c r="D9" s="2029" t="s">
        <v>87</v>
      </c>
      <c r="E9" s="2029" t="s">
        <v>2131</v>
      </c>
      <c r="F9" s="2029"/>
      <c r="G9" s="2029"/>
      <c r="H9" s="2029"/>
      <c r="I9" s="2029"/>
    </row>
    <row customHeight="1" ht="22.5">
      <c r="D10" s="2029"/>
      <c r="E10" s="107" t="s">
        <v>2132</v>
      </c>
      <c r="F10" s="107" t="s">
        <v>2133</v>
      </c>
      <c r="G10" s="107" t="s">
        <v>2134</v>
      </c>
      <c r="H10" s="107" t="s">
        <v>381</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2135</v>
      </c>
      <c r="K12" s="251"/>
      <c r="L12" s="252"/>
    </row>
    <row customHeight="1" ht="15">
      <c r="A13" s="101"/>
      <c r="B13" s="101"/>
      <c r="C13" s="101"/>
      <c r="D13" s="89"/>
      <c r="E13" s="110" t="s">
        <v>536</v>
      </c>
      <c r="F13" s="109"/>
      <c r="G13" s="109"/>
      <c r="H13" s="193"/>
      <c r="I13" s="1990"/>
    </row>
    <row customHeight="1" ht="3">
      <c r="A14" s="101"/>
      <c r="B14" s="101"/>
      <c r="C14" s="101"/>
    </row>
    <row customHeight="1" ht="27.75">
      <c r="E15" s="2383" t="s">
        <v>2136</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858DB-A3D8-8212-654B-D7D1971D9721}"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2137</v>
      </c>
      <c r="E7" s="2385"/>
      <c r="F7" s="246"/>
    </row>
    <row customHeight="1" ht="3">
      <c r="C8" s="71"/>
      <c r="D8" s="51"/>
      <c r="E8" s="51"/>
    </row>
    <row customHeight="1" ht="15.75">
      <c r="C9" s="71"/>
      <c r="D9" s="85" t="s">
        <v>87</v>
      </c>
      <c r="E9" s="239" t="s">
        <v>2138</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2139</v>
      </c>
    </row>
    <row customHeight="1" ht="3"/>
    <row customHeight="1" ht="22.5">
      <c r="C15" s="117"/>
      <c r="D15" s="2386" t="s">
        <v>2140</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A089C-6CD4-ECAF-B865-4D2150C18B49}"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288</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289</v>
      </c>
      <c r="E9" s="2024"/>
      <c r="F9" s="2024"/>
      <c r="G9" s="2028" t="s">
        <v>290</v>
      </c>
    </row>
    <row customHeight="1" ht="11.25">
      <c r="A10" s="500"/>
      <c r="B10" s="500"/>
      <c r="C10" s="455"/>
      <c r="D10" s="1497" t="s">
        <v>87</v>
      </c>
      <c r="E10" s="1499" t="s">
        <v>291</v>
      </c>
      <c r="F10" s="1499" t="s">
        <v>292</v>
      </c>
      <c r="G10" s="2029"/>
    </row>
    <row customHeight="1" ht="12">
      <c r="A11" s="500"/>
      <c r="B11" s="500"/>
      <c r="C11" s="455"/>
      <c r="D11" s="462"/>
      <c r="E11" s="462"/>
      <c r="F11" s="462"/>
      <c r="G11" s="462"/>
    </row>
    <row customHeight="1" ht="22.5">
      <c r="A12" s="500"/>
      <c r="B12" s="500"/>
      <c r="C12" s="455"/>
      <c r="D12" s="1543">
        <v>1</v>
      </c>
      <c r="E12" s="472" t="s">
        <v>2141</v>
      </c>
      <c r="F12" s="1895" t="str">
        <f>IF(org="","",org)</f>
        <v>МУП "ВОДОКАНАЛ"</v>
      </c>
      <c r="G12" s="472" t="s">
        <v>2142</v>
      </c>
      <c r="H12" s="1556"/>
    </row>
    <row customHeight="1" ht="18.75">
      <c r="A13" s="500"/>
      <c r="B13" s="500"/>
      <c r="C13" s="455"/>
      <c r="D13" s="1543">
        <v>2</v>
      </c>
      <c r="E13" s="1550" t="s">
        <v>2143</v>
      </c>
      <c r="F13" s="1544" t="s">
        <v>295</v>
      </c>
      <c r="G13" s="472"/>
      <c r="H13" s="1556"/>
    </row>
    <row customHeight="1" ht="18.75">
      <c r="A14" s="500"/>
      <c r="B14" s="500"/>
      <c r="C14" s="455"/>
      <c r="D14" s="1546" t="s">
        <v>450</v>
      </c>
      <c r="E14" s="1547" t="s">
        <v>2144</v>
      </c>
      <c r="F14" s="1549"/>
      <c r="G14" s="1548" t="s">
        <v>2145</v>
      </c>
      <c r="H14" s="1556"/>
    </row>
    <row customHeight="1" ht="18.75">
      <c r="A15" s="500"/>
      <c r="B15" s="500"/>
      <c r="C15" s="455"/>
      <c r="D15" s="1546" t="s">
        <v>296</v>
      </c>
      <c r="E15" s="1547" t="s">
        <v>2146</v>
      </c>
      <c r="F15" s="1549"/>
      <c r="G15" s="1548" t="s">
        <v>2147</v>
      </c>
      <c r="H15" s="1556"/>
    </row>
    <row customHeight="1" ht="36.75">
      <c r="A16" s="500"/>
      <c r="B16" s="500"/>
      <c r="C16" s="455"/>
      <c r="D16" s="1546" t="s">
        <v>299</v>
      </c>
      <c r="E16" s="1545" t="s">
        <v>2148</v>
      </c>
      <c r="F16" s="1554"/>
      <c r="G16" s="472" t="s">
        <v>2149</v>
      </c>
      <c r="H16" s="1556"/>
    </row>
    <row customHeight="1" ht="45">
      <c r="A17" s="500"/>
      <c r="B17" s="500"/>
      <c r="C17" s="455"/>
      <c r="D17" s="1543">
        <v>3</v>
      </c>
      <c r="E17" s="1550" t="s">
        <v>2150</v>
      </c>
      <c r="F17" s="1549"/>
      <c r="G17" s="472" t="s">
        <v>2151</v>
      </c>
      <c r="H17" s="1556"/>
    </row>
    <row customHeight="1" ht="45">
      <c r="A18" s="1498">
        <v>1</v>
      </c>
      <c r="B18" s="500"/>
      <c r="C18" s="1500"/>
      <c r="D18" s="1543" t="s">
        <v>90</v>
      </c>
      <c r="E18" s="1550" t="s">
        <v>2152</v>
      </c>
      <c r="F18" s="1549"/>
      <c r="G18" s="472" t="s">
        <v>2151</v>
      </c>
      <c r="H18" s="1556"/>
      <c r="I18" s="850"/>
    </row>
    <row customHeight="1" ht="22.5">
      <c r="A19" s="500"/>
      <c r="B19" s="500"/>
      <c r="C19" s="455"/>
      <c r="D19" s="1543" t="s">
        <v>110</v>
      </c>
      <c r="E19" s="1550" t="s">
        <v>2153</v>
      </c>
      <c r="F19" s="1544" t="s">
        <v>295</v>
      </c>
      <c r="G19" s="2387" t="s">
        <v>2154</v>
      </c>
      <c r="H19" s="473"/>
    </row>
    <row s="1553" customFormat="1" customHeight="1" ht="5.25" hidden="1">
      <c r="A20" s="500"/>
      <c r="B20" s="500"/>
      <c r="C20" s="1552"/>
      <c r="D20" s="1551" t="s">
        <v>1657</v>
      </c>
      <c r="E20" s="1015"/>
      <c r="F20" s="1014"/>
      <c r="G20" s="2388"/>
    </row>
    <row customHeight="1" ht="15">
      <c r="A21" s="500"/>
      <c r="B21" s="500"/>
      <c r="C21" s="455"/>
      <c r="D21" s="465"/>
      <c r="E21" s="413" t="s">
        <v>330</v>
      </c>
      <c r="F21" s="467"/>
      <c r="G21" s="2389"/>
      <c r="H21" s="1556"/>
    </row>
    <row s="499" customFormat="1" customHeight="1" ht="24.75">
      <c r="A22" s="500"/>
      <c r="B22" s="500"/>
      <c r="C22" s="500"/>
      <c r="D22" s="1543" t="s">
        <v>91</v>
      </c>
      <c r="E22" s="472" t="s">
        <v>2155</v>
      </c>
      <c r="F22" s="1549"/>
      <c r="G22" s="472" t="s">
        <v>2156</v>
      </c>
      <c r="H22" s="1555"/>
    </row>
    <row s="499" customFormat="1" customHeight="1" ht="18.75">
      <c r="A23" s="500"/>
      <c r="B23" s="500"/>
      <c r="C23" s="500"/>
      <c r="D23" s="1543" t="s">
        <v>92</v>
      </c>
      <c r="E23" s="1550" t="s">
        <v>2157</v>
      </c>
      <c r="F23" s="1554"/>
      <c r="G23" s="472" t="s">
        <v>2158</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C233F-85E7-0BD8-3977-631901B943B9}"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289</v>
      </c>
      <c r="F7" s="1923"/>
      <c r="G7" s="1923"/>
      <c r="H7" s="1923"/>
      <c r="I7" s="1923"/>
      <c r="J7" s="2390" t="s">
        <v>290</v>
      </c>
      <c r="K7" s="498"/>
      <c r="L7" s="498"/>
      <c r="M7" s="498"/>
      <c r="N7" s="498"/>
      <c r="O7" s="205"/>
      <c r="P7" s="498"/>
      <c r="Q7" s="204"/>
      <c r="R7" s="204"/>
      <c r="S7" s="204"/>
      <c r="T7" s="204"/>
    </row>
    <row s="1854" customFormat="1" customHeight="1" ht="20.25">
      <c r="A8" s="1156"/>
      <c r="B8" s="1161"/>
      <c r="C8" s="1156"/>
      <c r="D8" s="1518"/>
      <c r="E8" s="1578" t="s">
        <v>87</v>
      </c>
      <c r="F8" s="1563" t="s">
        <v>2159</v>
      </c>
      <c r="G8" s="1563" t="s">
        <v>48</v>
      </c>
      <c r="H8" s="1563" t="s">
        <v>50</v>
      </c>
      <c r="I8" s="1563" t="s">
        <v>2160</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2161</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2162</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4FF8A-5DE2-3F1A-C0E8-0B1CCE27E26C}"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289</v>
      </c>
      <c r="F7" s="1923"/>
      <c r="G7" s="1923"/>
      <c r="H7" s="1923"/>
      <c r="I7" s="1923"/>
      <c r="J7" s="1923"/>
      <c r="K7" s="1923"/>
      <c r="L7" s="2390" t="s">
        <v>290</v>
      </c>
      <c r="M7" s="498"/>
      <c r="N7" s="498"/>
      <c r="O7" s="498"/>
      <c r="P7" s="498"/>
      <c r="Q7" s="205"/>
      <c r="R7" s="498"/>
      <c r="S7" s="204"/>
      <c r="T7" s="204"/>
      <c r="U7" s="204"/>
      <c r="V7" s="204"/>
    </row>
    <row s="1854" customFormat="1" customHeight="1" ht="47.25">
      <c r="A8" s="1156"/>
      <c r="B8" s="1161"/>
      <c r="C8" s="1156"/>
      <c r="D8" s="1518"/>
      <c r="E8" s="2395" t="s">
        <v>87</v>
      </c>
      <c r="F8" s="2395" t="s">
        <v>2141</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2163</v>
      </c>
      <c r="H9" s="1560" t="s">
        <v>2164</v>
      </c>
      <c r="I9" s="1560" t="s">
        <v>2165</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2166</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2167</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C05F4-B06B-4A0E-58E8-5199927F5EC2}"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2168</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2169</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290</v>
      </c>
      <c r="F8" s="1581"/>
      <c r="G8" s="1582" t="s">
        <v>294</v>
      </c>
      <c r="H8" s="1582" t="s">
        <v>2170</v>
      </c>
      <c r="I8" s="1582" t="s">
        <v>298</v>
      </c>
      <c r="J8" s="2403"/>
      <c r="K8" s="2404"/>
      <c r="L8" s="2405"/>
      <c r="M8" s="1582" t="s">
        <v>2171</v>
      </c>
      <c r="N8" s="1582" t="s">
        <v>2172</v>
      </c>
      <c r="O8" s="1582" t="s">
        <v>2173</v>
      </c>
      <c r="P8" s="1573"/>
      <c r="Q8" s="1573"/>
      <c r="R8" s="1573"/>
      <c r="S8" s="1573"/>
      <c r="T8" s="1574"/>
      <c r="U8" s="1573"/>
      <c r="V8" s="1575"/>
      <c r="W8" s="1575"/>
      <c r="X8" s="1575"/>
      <c r="Y8" s="1575"/>
    </row>
    <row s="1854" customFormat="1" customHeight="1" ht="47.25">
      <c r="A9" s="1156"/>
      <c r="B9" s="1161"/>
      <c r="C9" s="1156"/>
      <c r="D9" s="1518"/>
      <c r="E9" s="2053" t="s">
        <v>289</v>
      </c>
      <c r="F9" s="2396" t="s">
        <v>87</v>
      </c>
      <c r="G9" s="2396" t="s">
        <v>293</v>
      </c>
      <c r="H9" s="2396" t="s">
        <v>2174</v>
      </c>
      <c r="I9" s="2396"/>
      <c r="J9" s="2396" t="s">
        <v>2175</v>
      </c>
      <c r="K9" s="2396"/>
      <c r="L9" s="2396"/>
      <c r="M9" s="2396" t="s">
        <v>2176</v>
      </c>
      <c r="N9" s="2396" t="s">
        <v>2177</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2178</v>
      </c>
      <c r="I10" s="152" t="s">
        <v>297</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2168</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2162</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A0BDE-1634-F7FE-4CB9-99119EF8DC32}" mc:Ignorable="x14ac xr xr2 xr3">
  <sheetPr>
    <tabColor rgb="FFCCCCFF"/>
    <pageSetUpPr fitToPage="1"/>
  </sheetPr>
  <dimension ref="A1:L13"/>
  <sheetViews>
    <sheetView topLeftCell="C6" showGridLines="0" zoomScale="90" workbookViewId="0">
      <selection activeCell="C13" sqref="C13"/>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2179</v>
      </c>
      <c r="E7" s="1921"/>
      <c r="F7" s="246"/>
    </row>
    <row customHeight="1" ht="3">
      <c r="C8" s="71"/>
      <c r="D8" s="51"/>
      <c r="E8" s="51"/>
    </row>
    <row customHeight="1" ht="15.75">
      <c r="C9" s="71"/>
      <c r="D9" s="85" t="s">
        <v>87</v>
      </c>
      <c r="E9" s="88" t="s">
        <v>276</v>
      </c>
    </row>
    <row customHeight="1" ht="12">
      <c r="C10" s="71"/>
      <c r="D10" s="68" t="s">
        <v>108</v>
      </c>
      <c r="E10" s="68" t="s">
        <v>109</v>
      </c>
    </row>
    <row customHeight="1" ht="15" hidden="1">
      <c r="C11" s="71"/>
      <c r="D11" s="93">
        <v>0</v>
      </c>
      <c r="E11" s="129"/>
    </row>
    <row customHeight="1" ht="30">
      <c r="A12" s="243"/>
      <c r="B12" s="243"/>
      <c r="C12" s="1852" t="s">
        <v>390</v>
      </c>
      <c r="D12" s="93" t="s">
        <v>108</v>
      </c>
      <c r="E12" s="94" t="s">
        <v>2180</v>
      </c>
      <c r="F12" s="243"/>
      <c r="G12" s="243"/>
      <c r="H12" s="243"/>
      <c r="I12" s="243"/>
      <c r="J12" s="243"/>
      <c r="K12" s="243"/>
      <c r="L12" s="243"/>
    </row>
    <row customHeight="1" ht="14.25">
      <c r="C13" s="71"/>
      <c r="D13" s="89"/>
      <c r="E13" s="87" t="s">
        <v>2139</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D4013-654A-A85C-9AFF-76EEF1614BF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1" t="s">
        <v>2181</v>
      </c>
      <c r="C2" s="2409"/>
      <c r="D2" s="2409"/>
      <c r="E2" s="247"/>
    </row>
    <row customHeight="1" ht="3"/>
    <row customHeight="1" ht="21.75">
      <c r="B4" s="2462" t="s">
        <v>2182</v>
      </c>
      <c r="C4" s="380" t="s">
        <v>2183</v>
      </c>
      <c r="D4" s="380" t="s">
        <v>2184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90E4E-5BD4-7AC6-A7D7-8FFFAF6A7B1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B31BE-ABAB-5CB2-78E5-7057B9641DE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2185</v>
      </c>
      <c r="B1" s="763" t="s">
        <v>2186</v>
      </c>
      <c r="C1" s="2410" t="s">
        <v>2187</v>
      </c>
      <c r="D1" s="2411"/>
      <c r="E1" s="834" t="s">
        <v>2188</v>
      </c>
    </row>
    <row customHeight="1" ht="11.25">
      <c r="A2" s="756"/>
      <c r="B2" s="764" t="s">
        <v>22</v>
      </c>
      <c r="C2" s="752"/>
      <c r="D2" s="763"/>
      <c r="E2" s="834"/>
    </row>
    <row customHeight="1" ht="11.25">
      <c r="A3" s="767"/>
      <c r="B3" s="765" t="s">
        <v>29</v>
      </c>
      <c r="C3" s="752"/>
      <c r="D3" s="763"/>
      <c r="E3" s="834"/>
    </row>
    <row customHeight="1" ht="11.25">
      <c r="A4" s="768"/>
      <c r="B4" s="765" t="s">
        <v>1064</v>
      </c>
      <c r="C4" s="752"/>
      <c r="D4" s="763"/>
      <c r="E4" s="834"/>
    </row>
    <row customHeight="1" ht="11.25">
      <c r="A5" s="779"/>
      <c r="B5" s="765" t="s">
        <v>1057</v>
      </c>
      <c r="C5" s="755" t="s">
        <v>1310</v>
      </c>
      <c r="D5" s="878" t="s">
        <v>2189</v>
      </c>
      <c r="E5" s="834"/>
    </row>
    <row s="2413" customFormat="1" customHeight="1" ht="11.25">
      <c r="A6" s="766"/>
      <c r="B6" s="765" t="s">
        <v>1070</v>
      </c>
      <c r="C6" s="752"/>
      <c r="D6" s="763"/>
      <c r="E6" s="834"/>
    </row>
    <row customHeight="1" ht="11.25">
      <c r="A7" s="754"/>
      <c r="B7" s="765" t="s">
        <v>1080</v>
      </c>
      <c r="C7" s="752"/>
      <c r="D7" s="763"/>
      <c r="E7" s="834"/>
    </row>
    <row customHeight="1" ht="11.25">
      <c r="A8" s="755"/>
      <c r="B8" s="765" t="s">
        <v>1075</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051F4-6606-3CCC-B6C4-5FE1438CF6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F515E-EA67-298B-94A6-BCA1FB4A30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2F55F-B976-ED3B-5F7D-C5F0762C1CC3}"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2190</v>
      </c>
      <c r="B1" s="0" t="s">
        <v>2191</v>
      </c>
      <c r="C1" s="0" t="s">
        <v>2192</v>
      </c>
      <c r="D1" s="0" t="s">
        <v>2193</v>
      </c>
      <c r="E1" s="0" t="s">
        <v>2194</v>
      </c>
      <c r="F1" s="0" t="s">
        <v>2195</v>
      </c>
      <c r="G1" s="0" t="s">
        <v>2196</v>
      </c>
      <c r="H1" s="0" t="s">
        <v>2197</v>
      </c>
      <c r="I1" s="0" t="s">
        <v>2198</v>
      </c>
    </row>
    <row customHeight="1" ht="11.25">
      <c r="A2" s="2413" t="s">
        <v>2199</v>
      </c>
      <c r="B2" s="2413" t="s">
        <v>14</v>
      </c>
      <c r="C2" s="2413" t="s">
        <v>2200</v>
      </c>
      <c r="D2" s="2413" t="s">
        <v>2201</v>
      </c>
      <c r="E2" s="2413" t="s">
        <v>2202</v>
      </c>
      <c r="F2" s="2413" t="s">
        <v>2203</v>
      </c>
      <c r="G2" s="2413" t="s">
        <v>2204</v>
      </c>
      <c r="H2" s="2413" t="s">
        <v>24</v>
      </c>
      <c r="I2" s="2413" t="s">
        <v>592</v>
      </c>
    </row>
    <row customHeight="1" ht="11.25">
      <c r="A3" s="2413" t="s">
        <v>2199</v>
      </c>
      <c r="B3" s="2413" t="s">
        <v>14</v>
      </c>
      <c r="C3" s="2413" t="s">
        <v>2205</v>
      </c>
      <c r="D3" s="2413" t="s">
        <v>2206</v>
      </c>
      <c r="E3" s="2413" t="s">
        <v>2207</v>
      </c>
      <c r="F3" s="2413" t="s">
        <v>2208</v>
      </c>
      <c r="G3" s="2413" t="s">
        <v>2209</v>
      </c>
      <c r="H3" s="2413" t="s">
        <v>24</v>
      </c>
      <c r="I3" s="2413" t="s">
        <v>592</v>
      </c>
    </row>
    <row customHeight="1" ht="11.25">
      <c r="A4" s="2413" t="s">
        <v>2199</v>
      </c>
      <c r="B4" s="2413" t="s">
        <v>14</v>
      </c>
      <c r="C4" s="2413" t="s">
        <v>2210</v>
      </c>
      <c r="D4" s="2413" t="s">
        <v>2211</v>
      </c>
      <c r="E4" s="2413" t="s">
        <v>2212</v>
      </c>
      <c r="F4" s="2413" t="s">
        <v>2208</v>
      </c>
      <c r="G4" s="2413" t="s">
        <v>2213</v>
      </c>
      <c r="H4" s="2413" t="s">
        <v>24</v>
      </c>
      <c r="I4" s="2413" t="s">
        <v>592</v>
      </c>
    </row>
    <row customHeight="1" ht="11.25">
      <c r="A5" s="2413" t="s">
        <v>2199</v>
      </c>
      <c r="B5" s="2413" t="s">
        <v>14</v>
      </c>
      <c r="C5" s="2413" t="s">
        <v>2214</v>
      </c>
      <c r="D5" s="2413" t="s">
        <v>2215</v>
      </c>
      <c r="E5" s="2413" t="s">
        <v>2216</v>
      </c>
      <c r="F5" s="2413" t="s">
        <v>2217</v>
      </c>
      <c r="G5" s="2413" t="s">
        <v>2218</v>
      </c>
      <c r="H5" s="2413" t="s">
        <v>24</v>
      </c>
      <c r="I5" s="2413" t="s">
        <v>592</v>
      </c>
    </row>
    <row customHeight="1" ht="11.25">
      <c r="A6" s="2413" t="s">
        <v>2199</v>
      </c>
      <c r="B6" s="2413" t="s">
        <v>14</v>
      </c>
      <c r="C6" s="2413" t="s">
        <v>2219</v>
      </c>
      <c r="D6" s="2413" t="s">
        <v>2220</v>
      </c>
      <c r="E6" s="2413" t="s">
        <v>2221</v>
      </c>
      <c r="F6" s="2413" t="s">
        <v>2222</v>
      </c>
      <c r="G6" s="2413" t="s">
        <v>24</v>
      </c>
      <c r="H6" s="2413" t="s">
        <v>24</v>
      </c>
      <c r="I6" s="2413" t="s">
        <v>592</v>
      </c>
    </row>
    <row customHeight="1" ht="11.25">
      <c r="A7" s="2413" t="s">
        <v>2199</v>
      </c>
      <c r="B7" s="2413" t="s">
        <v>14</v>
      </c>
      <c r="C7" s="2413" t="s">
        <v>2223</v>
      </c>
      <c r="D7" s="2413" t="s">
        <v>2224</v>
      </c>
      <c r="E7" s="2413" t="s">
        <v>2225</v>
      </c>
      <c r="F7" s="2413" t="s">
        <v>2226</v>
      </c>
      <c r="G7" s="2413" t="s">
        <v>24</v>
      </c>
      <c r="H7" s="2413" t="s">
        <v>24</v>
      </c>
      <c r="I7" s="2413" t="s">
        <v>592</v>
      </c>
    </row>
    <row customHeight="1" ht="11.25">
      <c r="A8" s="2413" t="s">
        <v>2199</v>
      </c>
      <c r="B8" s="2413" t="s">
        <v>14</v>
      </c>
      <c r="C8" s="2413" t="s">
        <v>2227</v>
      </c>
      <c r="D8" s="2413" t="s">
        <v>2228</v>
      </c>
      <c r="E8" s="2413" t="s">
        <v>2229</v>
      </c>
      <c r="F8" s="2413" t="s">
        <v>2230</v>
      </c>
      <c r="G8" s="2413" t="s">
        <v>2231</v>
      </c>
      <c r="H8" s="2413" t="s">
        <v>24</v>
      </c>
      <c r="I8" s="2413" t="s">
        <v>592</v>
      </c>
    </row>
    <row customHeight="1" ht="11.25">
      <c r="A9" s="2413" t="s">
        <v>2199</v>
      </c>
      <c r="B9" s="2413" t="s">
        <v>14</v>
      </c>
      <c r="C9" s="2413" t="s">
        <v>2232</v>
      </c>
      <c r="D9" s="2413" t="s">
        <v>2233</v>
      </c>
      <c r="E9" s="2413" t="s">
        <v>2234</v>
      </c>
      <c r="F9" s="2413" t="s">
        <v>2203</v>
      </c>
      <c r="G9" s="2413" t="s">
        <v>2235</v>
      </c>
      <c r="H9" s="2413" t="s">
        <v>24</v>
      </c>
      <c r="I9" s="2413" t="s">
        <v>592</v>
      </c>
    </row>
    <row customHeight="1" ht="11.25">
      <c r="A10" s="2413" t="s">
        <v>2199</v>
      </c>
      <c r="B10" s="2413" t="s">
        <v>14</v>
      </c>
      <c r="C10" s="2413" t="s">
        <v>2236</v>
      </c>
      <c r="D10" s="2413" t="s">
        <v>2237</v>
      </c>
      <c r="E10" s="2413" t="s">
        <v>2238</v>
      </c>
      <c r="F10" s="2413" t="s">
        <v>2208</v>
      </c>
      <c r="G10" s="2413" t="s">
        <v>24</v>
      </c>
      <c r="H10" s="2413" t="s">
        <v>24</v>
      </c>
      <c r="I10" s="2413" t="s">
        <v>592</v>
      </c>
    </row>
    <row customHeight="1" ht="11.25">
      <c r="A11" s="2413" t="s">
        <v>2199</v>
      </c>
      <c r="B11" s="2413" t="s">
        <v>14</v>
      </c>
      <c r="C11" s="2413" t="s">
        <v>2239</v>
      </c>
      <c r="D11" s="2413" t="s">
        <v>2240</v>
      </c>
      <c r="E11" s="2413" t="s">
        <v>2241</v>
      </c>
      <c r="F11" s="2413" t="s">
        <v>51</v>
      </c>
      <c r="G11" s="2413" t="s">
        <v>2242</v>
      </c>
      <c r="H11" s="2413" t="s">
        <v>24</v>
      </c>
      <c r="I11" s="2413" t="s">
        <v>592</v>
      </c>
    </row>
    <row customHeight="1" ht="11.25">
      <c r="A12" s="2413" t="s">
        <v>2199</v>
      </c>
      <c r="B12" s="2413" t="s">
        <v>14</v>
      </c>
      <c r="C12" s="2413" t="s">
        <v>2243</v>
      </c>
      <c r="D12" s="2413" t="s">
        <v>2244</v>
      </c>
      <c r="E12" s="2413" t="s">
        <v>2245</v>
      </c>
      <c r="F12" s="2413" t="s">
        <v>2246</v>
      </c>
      <c r="G12" s="2413" t="s">
        <v>2247</v>
      </c>
      <c r="H12" s="2413" t="s">
        <v>24</v>
      </c>
      <c r="I12" s="2413" t="s">
        <v>592</v>
      </c>
    </row>
    <row customHeight="1" ht="11.25">
      <c r="A13" s="2413" t="s">
        <v>2199</v>
      </c>
      <c r="B13" s="2413" t="s">
        <v>14</v>
      </c>
      <c r="C13" s="2413" t="s">
        <v>2248</v>
      </c>
      <c r="D13" s="2413" t="s">
        <v>2249</v>
      </c>
      <c r="E13" s="2413" t="s">
        <v>2250</v>
      </c>
      <c r="F13" s="2413" t="s">
        <v>2251</v>
      </c>
      <c r="G13" s="2413" t="s">
        <v>2252</v>
      </c>
      <c r="H13" s="2413" t="s">
        <v>24</v>
      </c>
      <c r="I13" s="2413" t="s">
        <v>592</v>
      </c>
    </row>
    <row customHeight="1" ht="11.25">
      <c r="A14" s="2413" t="s">
        <v>2199</v>
      </c>
      <c r="B14" s="2413" t="s">
        <v>14</v>
      </c>
      <c r="C14" s="2413" t="s">
        <v>2253</v>
      </c>
      <c r="D14" s="2413" t="s">
        <v>2254</v>
      </c>
      <c r="E14" s="2413" t="s">
        <v>2255</v>
      </c>
      <c r="F14" s="2413" t="s">
        <v>2256</v>
      </c>
      <c r="G14" s="2413" t="s">
        <v>24</v>
      </c>
      <c r="H14" s="2413" t="s">
        <v>24</v>
      </c>
      <c r="I14" s="2413" t="s">
        <v>592</v>
      </c>
    </row>
    <row customHeight="1" ht="11.25">
      <c r="A15" s="2413" t="s">
        <v>2199</v>
      </c>
      <c r="B15" s="2413" t="s">
        <v>14</v>
      </c>
      <c r="C15" s="2413" t="s">
        <v>2257</v>
      </c>
      <c r="D15" s="2413" t="s">
        <v>2258</v>
      </c>
      <c r="E15" s="2413" t="s">
        <v>2259</v>
      </c>
      <c r="F15" s="2413" t="s">
        <v>2260</v>
      </c>
      <c r="G15" s="2413" t="s">
        <v>2261</v>
      </c>
      <c r="H15" s="2413" t="s">
        <v>24</v>
      </c>
      <c r="I15" s="2413" t="s">
        <v>592</v>
      </c>
    </row>
    <row customHeight="1" ht="11.25">
      <c r="A16" s="2413" t="s">
        <v>2199</v>
      </c>
      <c r="B16" s="2413" t="s">
        <v>14</v>
      </c>
      <c r="C16" s="2413" t="s">
        <v>2262</v>
      </c>
      <c r="D16" s="2413" t="s">
        <v>2263</v>
      </c>
      <c r="E16" s="2413" t="s">
        <v>2264</v>
      </c>
      <c r="F16" s="2413" t="s">
        <v>2265</v>
      </c>
      <c r="G16" s="2413" t="s">
        <v>2266</v>
      </c>
      <c r="H16" s="2413" t="s">
        <v>24</v>
      </c>
      <c r="I16" s="2413" t="s">
        <v>592</v>
      </c>
    </row>
    <row customHeight="1" ht="11.25">
      <c r="A17" s="2413" t="s">
        <v>2199</v>
      </c>
      <c r="B17" s="2413" t="s">
        <v>14</v>
      </c>
      <c r="C17" s="2413" t="s">
        <v>2267</v>
      </c>
      <c r="D17" s="2413" t="s">
        <v>2268</v>
      </c>
      <c r="E17" s="2413" t="s">
        <v>2269</v>
      </c>
      <c r="F17" s="2413" t="s">
        <v>2230</v>
      </c>
      <c r="G17" s="2413" t="s">
        <v>2270</v>
      </c>
      <c r="H17" s="2413" t="s">
        <v>24</v>
      </c>
      <c r="I17" s="2413" t="s">
        <v>592</v>
      </c>
    </row>
    <row customHeight="1" ht="11.25">
      <c r="A18" s="2413" t="s">
        <v>2199</v>
      </c>
      <c r="B18" s="2413" t="s">
        <v>14</v>
      </c>
      <c r="C18" s="2413" t="s">
        <v>2271</v>
      </c>
      <c r="D18" s="2413" t="s">
        <v>2272</v>
      </c>
      <c r="E18" s="2413" t="s">
        <v>2273</v>
      </c>
      <c r="F18" s="2413" t="s">
        <v>2217</v>
      </c>
      <c r="G18" s="2413" t="s">
        <v>2274</v>
      </c>
      <c r="H18" s="2413" t="s">
        <v>24</v>
      </c>
      <c r="I18" s="2413" t="s">
        <v>592</v>
      </c>
    </row>
    <row customHeight="1" ht="11.25">
      <c r="A19" s="2413" t="s">
        <v>2199</v>
      </c>
      <c r="B19" s="2413" t="s">
        <v>14</v>
      </c>
      <c r="C19" s="2413" t="s">
        <v>2275</v>
      </c>
      <c r="D19" s="2413" t="s">
        <v>2276</v>
      </c>
      <c r="E19" s="2413" t="s">
        <v>2277</v>
      </c>
      <c r="F19" s="2413" t="s">
        <v>51</v>
      </c>
      <c r="G19" s="2413" t="s">
        <v>2278</v>
      </c>
      <c r="H19" s="2413" t="s">
        <v>24</v>
      </c>
      <c r="I19" s="2413" t="s">
        <v>592</v>
      </c>
    </row>
    <row customHeight="1" ht="11.25">
      <c r="A20" s="2413" t="s">
        <v>2199</v>
      </c>
      <c r="B20" s="2413" t="s">
        <v>14</v>
      </c>
      <c r="C20" s="2413" t="s">
        <v>2279</v>
      </c>
      <c r="D20" s="2413" t="s">
        <v>2280</v>
      </c>
      <c r="E20" s="2413" t="s">
        <v>2281</v>
      </c>
      <c r="F20" s="2413" t="s">
        <v>51</v>
      </c>
      <c r="G20" s="2413" t="s">
        <v>2282</v>
      </c>
      <c r="H20" s="2413" t="s">
        <v>24</v>
      </c>
      <c r="I20" s="2413" t="s">
        <v>592</v>
      </c>
    </row>
    <row customHeight="1" ht="11.25">
      <c r="A21" s="2413" t="s">
        <v>2199</v>
      </c>
      <c r="B21" s="2413" t="s">
        <v>14</v>
      </c>
      <c r="C21" s="2413" t="s">
        <v>2283</v>
      </c>
      <c r="D21" s="2413" t="s">
        <v>2284</v>
      </c>
      <c r="E21" s="2413" t="s">
        <v>2285</v>
      </c>
      <c r="F21" s="2413" t="s">
        <v>2286</v>
      </c>
      <c r="G21" s="2413" t="s">
        <v>2287</v>
      </c>
      <c r="H21" s="2413" t="s">
        <v>24</v>
      </c>
      <c r="I21" s="2413" t="s">
        <v>592</v>
      </c>
    </row>
    <row customHeight="1" ht="11.25">
      <c r="A22" s="2413" t="s">
        <v>2199</v>
      </c>
      <c r="B22" s="2413" t="s">
        <v>14</v>
      </c>
      <c r="C22" s="2413" t="s">
        <v>2288</v>
      </c>
      <c r="D22" s="2413" t="s">
        <v>2289</v>
      </c>
      <c r="E22" s="2413" t="s">
        <v>2290</v>
      </c>
      <c r="F22" s="2413" t="s">
        <v>2291</v>
      </c>
      <c r="G22" s="2413" t="s">
        <v>2292</v>
      </c>
      <c r="H22" s="2413" t="s">
        <v>24</v>
      </c>
      <c r="I22" s="2413" t="s">
        <v>592</v>
      </c>
    </row>
    <row customHeight="1" ht="11.25">
      <c r="A23" s="2413" t="s">
        <v>2199</v>
      </c>
      <c r="B23" s="2413" t="s">
        <v>14</v>
      </c>
      <c r="C23" s="2413" t="s">
        <v>2293</v>
      </c>
      <c r="D23" s="2413" t="s">
        <v>2294</v>
      </c>
      <c r="E23" s="2413" t="s">
        <v>2295</v>
      </c>
      <c r="F23" s="2413" t="s">
        <v>420</v>
      </c>
      <c r="G23" s="2413" t="s">
        <v>2296</v>
      </c>
      <c r="H23" s="2413" t="s">
        <v>24</v>
      </c>
      <c r="I23" s="2413" t="s">
        <v>592</v>
      </c>
    </row>
    <row customHeight="1" ht="11.25">
      <c r="A24" s="2413" t="s">
        <v>2199</v>
      </c>
      <c r="B24" s="2413" t="s">
        <v>14</v>
      </c>
      <c r="C24" s="2413" t="s">
        <v>2297</v>
      </c>
      <c r="D24" s="2413" t="s">
        <v>2298</v>
      </c>
      <c r="E24" s="2413" t="s">
        <v>2299</v>
      </c>
      <c r="F24" s="2413" t="s">
        <v>420</v>
      </c>
      <c r="G24" s="2413" t="s">
        <v>2300</v>
      </c>
      <c r="H24" s="2413" t="s">
        <v>24</v>
      </c>
      <c r="I24" s="2413" t="s">
        <v>592</v>
      </c>
    </row>
    <row customHeight="1" ht="11.25">
      <c r="A25" s="2413" t="s">
        <v>2199</v>
      </c>
      <c r="B25" s="2413" t="s">
        <v>14</v>
      </c>
      <c r="C25" s="2413" t="s">
        <v>2301</v>
      </c>
      <c r="D25" s="2413" t="s">
        <v>2302</v>
      </c>
      <c r="E25" s="2413" t="s">
        <v>2303</v>
      </c>
      <c r="F25" s="2413" t="s">
        <v>420</v>
      </c>
      <c r="G25" s="2413" t="s">
        <v>2304</v>
      </c>
      <c r="H25" s="2413" t="s">
        <v>24</v>
      </c>
      <c r="I25" s="2413" t="s">
        <v>592</v>
      </c>
    </row>
    <row customHeight="1" ht="11.25">
      <c r="A26" s="2413" t="s">
        <v>2199</v>
      </c>
      <c r="B26" s="2413" t="s">
        <v>14</v>
      </c>
      <c r="C26" s="2413" t="s">
        <v>2305</v>
      </c>
      <c r="D26" s="2413" t="s">
        <v>2306</v>
      </c>
      <c r="E26" s="2413" t="s">
        <v>2307</v>
      </c>
      <c r="F26" s="2413" t="s">
        <v>420</v>
      </c>
      <c r="G26" s="2413" t="s">
        <v>2308</v>
      </c>
      <c r="H26" s="2413" t="s">
        <v>24</v>
      </c>
      <c r="I26" s="2413" t="s">
        <v>592</v>
      </c>
    </row>
    <row customHeight="1" ht="11.25">
      <c r="A27" s="2413" t="s">
        <v>2199</v>
      </c>
      <c r="B27" s="2413" t="s">
        <v>14</v>
      </c>
      <c r="C27" s="2413" t="s">
        <v>2309</v>
      </c>
      <c r="D27" s="2413" t="s">
        <v>2310</v>
      </c>
      <c r="E27" s="2413" t="s">
        <v>2290</v>
      </c>
      <c r="F27" s="2413" t="s">
        <v>2311</v>
      </c>
      <c r="G27" s="2413" t="s">
        <v>2292</v>
      </c>
      <c r="H27" s="2413" t="s">
        <v>24</v>
      </c>
      <c r="I27" s="2413" t="s">
        <v>592</v>
      </c>
    </row>
    <row customHeight="1" ht="11.25">
      <c r="A28" s="2413" t="s">
        <v>2199</v>
      </c>
      <c r="B28" s="2413" t="s">
        <v>14</v>
      </c>
      <c r="C28" s="2413" t="s">
        <v>2312</v>
      </c>
      <c r="D28" s="2413" t="s">
        <v>2313</v>
      </c>
      <c r="E28" s="2413" t="s">
        <v>2314</v>
      </c>
      <c r="F28" s="2413" t="s">
        <v>2217</v>
      </c>
      <c r="G28" s="2413" t="s">
        <v>2315</v>
      </c>
      <c r="H28" s="2413" t="s">
        <v>24</v>
      </c>
      <c r="I28" s="2413" t="s">
        <v>592</v>
      </c>
    </row>
    <row customHeight="1" ht="11.25">
      <c r="A29" s="2413" t="s">
        <v>2199</v>
      </c>
      <c r="B29" s="2413" t="s">
        <v>14</v>
      </c>
      <c r="C29" s="2413" t="s">
        <v>2316</v>
      </c>
      <c r="D29" s="2413" t="s">
        <v>2317</v>
      </c>
      <c r="E29" s="2413" t="s">
        <v>2318</v>
      </c>
      <c r="F29" s="2413" t="s">
        <v>2217</v>
      </c>
      <c r="G29" s="2413" t="s">
        <v>2319</v>
      </c>
      <c r="H29" s="2413" t="s">
        <v>24</v>
      </c>
      <c r="I29" s="2413" t="s">
        <v>592</v>
      </c>
    </row>
    <row customHeight="1" ht="11.25">
      <c r="A30" s="2413" t="s">
        <v>2199</v>
      </c>
      <c r="B30" s="2413" t="s">
        <v>14</v>
      </c>
      <c r="C30" s="2413" t="s">
        <v>2320</v>
      </c>
      <c r="D30" s="2413" t="s">
        <v>2321</v>
      </c>
      <c r="E30" s="2413" t="s">
        <v>2322</v>
      </c>
      <c r="F30" s="2413" t="s">
        <v>2323</v>
      </c>
      <c r="G30" s="2413" t="s">
        <v>2324</v>
      </c>
      <c r="H30" s="2413" t="s">
        <v>24</v>
      </c>
      <c r="I30" s="2413" t="s">
        <v>592</v>
      </c>
    </row>
    <row customHeight="1" ht="11.25">
      <c r="A31" s="2413" t="s">
        <v>2199</v>
      </c>
      <c r="B31" s="2413" t="s">
        <v>14</v>
      </c>
      <c r="C31" s="2413" t="s">
        <v>2325</v>
      </c>
      <c r="D31" s="2413" t="s">
        <v>2326</v>
      </c>
      <c r="E31" s="2413" t="s">
        <v>2327</v>
      </c>
      <c r="F31" s="2413" t="s">
        <v>2328</v>
      </c>
      <c r="G31" s="2413" t="s">
        <v>2329</v>
      </c>
      <c r="H31" s="2413" t="s">
        <v>24</v>
      </c>
      <c r="I31" s="2413" t="s">
        <v>592</v>
      </c>
    </row>
    <row customHeight="1" ht="11.25">
      <c r="A32" s="2413" t="s">
        <v>2199</v>
      </c>
      <c r="B32" s="2413" t="s">
        <v>14</v>
      </c>
      <c r="C32" s="2413" t="s">
        <v>2330</v>
      </c>
      <c r="D32" s="2413" t="s">
        <v>2331</v>
      </c>
      <c r="E32" s="2413" t="s">
        <v>2332</v>
      </c>
      <c r="F32" s="2413" t="s">
        <v>2333</v>
      </c>
      <c r="G32" s="2413" t="s">
        <v>2334</v>
      </c>
      <c r="H32" s="2413" t="s">
        <v>24</v>
      </c>
      <c r="I32" s="2413" t="s">
        <v>592</v>
      </c>
    </row>
    <row customHeight="1" ht="11.25">
      <c r="A33" s="2413" t="s">
        <v>2199</v>
      </c>
      <c r="B33" s="2413" t="s">
        <v>14</v>
      </c>
      <c r="C33" s="2413" t="s">
        <v>2335</v>
      </c>
      <c r="D33" s="2413" t="s">
        <v>2336</v>
      </c>
      <c r="E33" s="2413" t="s">
        <v>2337</v>
      </c>
      <c r="F33" s="2413" t="s">
        <v>2338</v>
      </c>
      <c r="G33" s="2413" t="s">
        <v>2339</v>
      </c>
      <c r="H33" s="2413" t="s">
        <v>24</v>
      </c>
      <c r="I33" s="2413" t="s">
        <v>592</v>
      </c>
    </row>
    <row customHeight="1" ht="11.25">
      <c r="A34" s="2413" t="s">
        <v>2199</v>
      </c>
      <c r="B34" s="2413" t="s">
        <v>14</v>
      </c>
      <c r="C34" s="2413" t="s">
        <v>2340</v>
      </c>
      <c r="D34" s="2413" t="s">
        <v>2341</v>
      </c>
      <c r="E34" s="2413" t="s">
        <v>2342</v>
      </c>
      <c r="F34" s="2413" t="s">
        <v>2343</v>
      </c>
      <c r="G34" s="2413" t="s">
        <v>2344</v>
      </c>
      <c r="H34" s="2413" t="s">
        <v>24</v>
      </c>
      <c r="I34" s="2413" t="s">
        <v>592</v>
      </c>
    </row>
    <row customHeight="1" ht="11.25">
      <c r="A35" s="2413" t="s">
        <v>2199</v>
      </c>
      <c r="B35" s="2413" t="s">
        <v>14</v>
      </c>
      <c r="C35" s="2413" t="s">
        <v>2345</v>
      </c>
      <c r="D35" s="2413" t="s">
        <v>2346</v>
      </c>
      <c r="E35" s="2413" t="s">
        <v>2347</v>
      </c>
      <c r="F35" s="2413" t="s">
        <v>2230</v>
      </c>
      <c r="G35" s="2413" t="s">
        <v>2348</v>
      </c>
      <c r="H35" s="2413" t="s">
        <v>24</v>
      </c>
      <c r="I35" s="2413" t="s">
        <v>592</v>
      </c>
    </row>
    <row customHeight="1" ht="11.25">
      <c r="A36" s="2413" t="s">
        <v>2199</v>
      </c>
      <c r="B36" s="2413" t="s">
        <v>14</v>
      </c>
      <c r="C36" s="2413" t="s">
        <v>2349</v>
      </c>
      <c r="D36" s="2413" t="s">
        <v>2350</v>
      </c>
      <c r="E36" s="2413" t="s">
        <v>2221</v>
      </c>
      <c r="F36" s="2413" t="s">
        <v>2351</v>
      </c>
      <c r="G36" s="2413" t="s">
        <v>2352</v>
      </c>
      <c r="H36" s="2413" t="s">
        <v>24</v>
      </c>
      <c r="I36" s="2413" t="s">
        <v>592</v>
      </c>
    </row>
    <row customHeight="1" ht="11.25">
      <c r="A37" s="2413" t="s">
        <v>2199</v>
      </c>
      <c r="B37" s="2413" t="s">
        <v>14</v>
      </c>
      <c r="C37" s="2413" t="s">
        <v>2353</v>
      </c>
      <c r="D37" s="2413" t="s">
        <v>2354</v>
      </c>
      <c r="E37" s="2413" t="s">
        <v>2355</v>
      </c>
      <c r="F37" s="2413" t="s">
        <v>2217</v>
      </c>
      <c r="G37" s="2413" t="s">
        <v>2356</v>
      </c>
      <c r="H37" s="2413" t="s">
        <v>24</v>
      </c>
      <c r="I37" s="2413" t="s">
        <v>592</v>
      </c>
    </row>
    <row customHeight="1" ht="11.25">
      <c r="A38" s="2413" t="s">
        <v>2199</v>
      </c>
      <c r="B38" s="2413" t="s">
        <v>14</v>
      </c>
      <c r="C38" s="2413" t="s">
        <v>2357</v>
      </c>
      <c r="D38" s="2413" t="s">
        <v>2358</v>
      </c>
      <c r="E38" s="2413" t="s">
        <v>2359</v>
      </c>
      <c r="F38" s="2413" t="s">
        <v>2360</v>
      </c>
      <c r="G38" s="2413" t="s">
        <v>2361</v>
      </c>
      <c r="H38" s="2413" t="s">
        <v>24</v>
      </c>
      <c r="I38" s="2413" t="s">
        <v>592</v>
      </c>
    </row>
    <row customHeight="1" ht="11.25">
      <c r="A39" s="2413" t="s">
        <v>2199</v>
      </c>
      <c r="B39" s="2413" t="s">
        <v>14</v>
      </c>
      <c r="C39" s="2413" t="s">
        <v>2362</v>
      </c>
      <c r="D39" s="2413" t="s">
        <v>2363</v>
      </c>
      <c r="E39" s="2413" t="s">
        <v>2364</v>
      </c>
      <c r="F39" s="2413" t="s">
        <v>2230</v>
      </c>
      <c r="G39" s="2413" t="s">
        <v>24</v>
      </c>
      <c r="H39" s="2413" t="s">
        <v>24</v>
      </c>
      <c r="I39" s="2413" t="s">
        <v>592</v>
      </c>
    </row>
    <row customHeight="1" ht="11.25">
      <c r="A40" s="2413" t="s">
        <v>2199</v>
      </c>
      <c r="B40" s="2413" t="s">
        <v>14</v>
      </c>
      <c r="C40" s="2413" t="s">
        <v>2365</v>
      </c>
      <c r="D40" s="2413" t="s">
        <v>2366</v>
      </c>
      <c r="E40" s="2413" t="s">
        <v>2367</v>
      </c>
      <c r="F40" s="2413" t="s">
        <v>2368</v>
      </c>
      <c r="G40" s="2413" t="s">
        <v>2369</v>
      </c>
      <c r="H40" s="2413" t="s">
        <v>24</v>
      </c>
      <c r="I40" s="2413" t="s">
        <v>592</v>
      </c>
    </row>
    <row customHeight="1" ht="11.25">
      <c r="A41" s="2413" t="s">
        <v>2199</v>
      </c>
      <c r="B41" s="2413" t="s">
        <v>14</v>
      </c>
      <c r="C41" s="2413" t="s">
        <v>2370</v>
      </c>
      <c r="D41" s="2413" t="s">
        <v>2371</v>
      </c>
      <c r="E41" s="2413" t="s">
        <v>2372</v>
      </c>
      <c r="F41" s="2413" t="s">
        <v>2265</v>
      </c>
      <c r="G41" s="2413" t="s">
        <v>2373</v>
      </c>
      <c r="H41" s="2413" t="s">
        <v>24</v>
      </c>
      <c r="I41" s="2413" t="s">
        <v>592</v>
      </c>
    </row>
    <row customHeight="1" ht="11.25">
      <c r="A42" s="2413" t="s">
        <v>2199</v>
      </c>
      <c r="B42" s="2413" t="s">
        <v>14</v>
      </c>
      <c r="C42" s="2413" t="s">
        <v>2374</v>
      </c>
      <c r="D42" s="2413" t="s">
        <v>2375</v>
      </c>
      <c r="E42" s="2413" t="s">
        <v>2376</v>
      </c>
      <c r="F42" s="2413" t="s">
        <v>2377</v>
      </c>
      <c r="G42" s="2413" t="s">
        <v>2378</v>
      </c>
      <c r="H42" s="2413" t="s">
        <v>24</v>
      </c>
      <c r="I42" s="2413" t="s">
        <v>592</v>
      </c>
    </row>
    <row customHeight="1" ht="11.25">
      <c r="A43" s="2413" t="s">
        <v>2199</v>
      </c>
      <c r="B43" s="2413" t="s">
        <v>14</v>
      </c>
      <c r="C43" s="2413" t="s">
        <v>2379</v>
      </c>
      <c r="D43" s="2413" t="s">
        <v>2380</v>
      </c>
      <c r="E43" s="2413" t="s">
        <v>2381</v>
      </c>
      <c r="F43" s="2413" t="s">
        <v>2251</v>
      </c>
      <c r="G43" s="2413" t="s">
        <v>24</v>
      </c>
      <c r="H43" s="2413" t="s">
        <v>24</v>
      </c>
      <c r="I43" s="2413" t="s">
        <v>592</v>
      </c>
    </row>
    <row customHeight="1" ht="11.25">
      <c r="A44" s="2413" t="s">
        <v>2199</v>
      </c>
      <c r="B44" s="2413" t="s">
        <v>14</v>
      </c>
      <c r="C44" s="2413" t="s">
        <v>2382</v>
      </c>
      <c r="D44" s="2413" t="s">
        <v>2383</v>
      </c>
      <c r="E44" s="2413" t="s">
        <v>2384</v>
      </c>
      <c r="F44" s="2413" t="s">
        <v>2217</v>
      </c>
      <c r="G44" s="2413" t="s">
        <v>24</v>
      </c>
      <c r="H44" s="2413" t="s">
        <v>24</v>
      </c>
      <c r="I44" s="2413" t="s">
        <v>592</v>
      </c>
    </row>
    <row customHeight="1" ht="11.25">
      <c r="A45" s="2413" t="s">
        <v>2199</v>
      </c>
      <c r="B45" s="2413" t="s">
        <v>14</v>
      </c>
      <c r="C45" s="2413" t="s">
        <v>2385</v>
      </c>
      <c r="D45" s="2413" t="s">
        <v>2386</v>
      </c>
      <c r="E45" s="2413" t="s">
        <v>2387</v>
      </c>
      <c r="F45" s="2413" t="s">
        <v>51</v>
      </c>
      <c r="G45" s="2413" t="s">
        <v>2388</v>
      </c>
      <c r="H45" s="2413" t="s">
        <v>24</v>
      </c>
      <c r="I45" s="2413" t="s">
        <v>592</v>
      </c>
    </row>
    <row customHeight="1" ht="11.25">
      <c r="A46" s="2413" t="s">
        <v>2199</v>
      </c>
      <c r="B46" s="2413" t="s">
        <v>14</v>
      </c>
      <c r="C46" s="2413" t="s">
        <v>2389</v>
      </c>
      <c r="D46" s="2413" t="s">
        <v>2390</v>
      </c>
      <c r="E46" s="2413" t="s">
        <v>2391</v>
      </c>
      <c r="F46" s="2413" t="s">
        <v>2392</v>
      </c>
      <c r="G46" s="2413" t="s">
        <v>2393</v>
      </c>
      <c r="H46" s="2413" t="s">
        <v>24</v>
      </c>
      <c r="I46" s="2413" t="s">
        <v>592</v>
      </c>
    </row>
    <row customHeight="1" ht="11.25">
      <c r="A47" s="2413" t="s">
        <v>2199</v>
      </c>
      <c r="B47" s="2413" t="s">
        <v>14</v>
      </c>
      <c r="C47" s="2413" t="s">
        <v>2394</v>
      </c>
      <c r="D47" s="2413" t="s">
        <v>2395</v>
      </c>
      <c r="E47" s="2413" t="s">
        <v>2396</v>
      </c>
      <c r="F47" s="2413" t="s">
        <v>2203</v>
      </c>
      <c r="G47" s="2413" t="s">
        <v>2397</v>
      </c>
      <c r="H47" s="2413" t="s">
        <v>24</v>
      </c>
      <c r="I47" s="2413" t="s">
        <v>592</v>
      </c>
    </row>
    <row customHeight="1" ht="11.25">
      <c r="A48" s="2413" t="s">
        <v>2199</v>
      </c>
      <c r="B48" s="2413" t="s">
        <v>14</v>
      </c>
      <c r="C48" s="2413" t="s">
        <v>2398</v>
      </c>
      <c r="D48" s="2413" t="s">
        <v>2399</v>
      </c>
      <c r="E48" s="2413" t="s">
        <v>2400</v>
      </c>
      <c r="F48" s="2413" t="s">
        <v>2217</v>
      </c>
      <c r="G48" s="2413" t="s">
        <v>24</v>
      </c>
      <c r="H48" s="2413" t="s">
        <v>24</v>
      </c>
      <c r="I48" s="2413" t="s">
        <v>592</v>
      </c>
    </row>
    <row customHeight="1" ht="11.25">
      <c r="A49" s="2413" t="s">
        <v>2199</v>
      </c>
      <c r="B49" s="2413" t="s">
        <v>14</v>
      </c>
      <c r="C49" s="2413" t="s">
        <v>2401</v>
      </c>
      <c r="D49" s="2413" t="s">
        <v>2402</v>
      </c>
      <c r="E49" s="2413" t="s">
        <v>2403</v>
      </c>
      <c r="F49" s="2413" t="s">
        <v>2338</v>
      </c>
      <c r="G49" s="2413" t="s">
        <v>2404</v>
      </c>
      <c r="H49" s="2413" t="s">
        <v>24</v>
      </c>
      <c r="I49" s="2413" t="s">
        <v>592</v>
      </c>
    </row>
    <row customHeight="1" ht="11.25">
      <c r="A50" s="2413" t="s">
        <v>2199</v>
      </c>
      <c r="B50" s="2413" t="s">
        <v>14</v>
      </c>
      <c r="C50" s="2413" t="s">
        <v>2405</v>
      </c>
      <c r="D50" s="2413" t="s">
        <v>2406</v>
      </c>
      <c r="E50" s="2413" t="s">
        <v>2407</v>
      </c>
      <c r="F50" s="2413" t="s">
        <v>2217</v>
      </c>
      <c r="G50" s="2413" t="s">
        <v>24</v>
      </c>
      <c r="H50" s="2413" t="s">
        <v>24</v>
      </c>
      <c r="I50" s="2413" t="s">
        <v>592</v>
      </c>
    </row>
    <row customHeight="1" ht="11.25">
      <c r="A51" s="2413" t="s">
        <v>2199</v>
      </c>
      <c r="B51" s="2413" t="s">
        <v>14</v>
      </c>
      <c r="C51" s="2413" t="s">
        <v>2408</v>
      </c>
      <c r="D51" s="2413" t="s">
        <v>2409</v>
      </c>
      <c r="E51" s="2413" t="s">
        <v>2410</v>
      </c>
      <c r="F51" s="2413" t="s">
        <v>2246</v>
      </c>
      <c r="G51" s="2413" t="s">
        <v>2411</v>
      </c>
      <c r="H51" s="2413" t="s">
        <v>24</v>
      </c>
      <c r="I51" s="2413" t="s">
        <v>592</v>
      </c>
    </row>
    <row customHeight="1" ht="11.25">
      <c r="A52" s="2413" t="s">
        <v>2199</v>
      </c>
      <c r="B52" s="2413" t="s">
        <v>14</v>
      </c>
      <c r="C52" s="2413" t="s">
        <v>2412</v>
      </c>
      <c r="D52" s="2413" t="s">
        <v>2413</v>
      </c>
      <c r="E52" s="2413" t="s">
        <v>2414</v>
      </c>
      <c r="F52" s="2413" t="s">
        <v>2208</v>
      </c>
      <c r="G52" s="2413" t="s">
        <v>2415</v>
      </c>
      <c r="H52" s="2413" t="s">
        <v>24</v>
      </c>
      <c r="I52" s="2413" t="s">
        <v>592</v>
      </c>
    </row>
    <row customHeight="1" ht="11.25">
      <c r="A53" s="2413" t="s">
        <v>2199</v>
      </c>
      <c r="B53" s="2413" t="s">
        <v>14</v>
      </c>
      <c r="C53" s="2413" t="s">
        <v>2416</v>
      </c>
      <c r="D53" s="2413" t="s">
        <v>2417</v>
      </c>
      <c r="E53" s="2413" t="s">
        <v>2418</v>
      </c>
      <c r="F53" s="2413" t="s">
        <v>2246</v>
      </c>
      <c r="G53" s="2413" t="s">
        <v>2419</v>
      </c>
      <c r="H53" s="2413" t="s">
        <v>24</v>
      </c>
      <c r="I53" s="2413" t="s">
        <v>592</v>
      </c>
    </row>
    <row customHeight="1" ht="11.25">
      <c r="A54" s="2413" t="s">
        <v>2199</v>
      </c>
      <c r="B54" s="2413" t="s">
        <v>14</v>
      </c>
      <c r="C54" s="2413" t="s">
        <v>2420</v>
      </c>
      <c r="D54" s="2413" t="s">
        <v>2421</v>
      </c>
      <c r="E54" s="2413" t="s">
        <v>2422</v>
      </c>
      <c r="F54" s="2413" t="s">
        <v>2423</v>
      </c>
      <c r="G54" s="2413" t="s">
        <v>2424</v>
      </c>
      <c r="H54" s="2413" t="s">
        <v>24</v>
      </c>
      <c r="I54" s="2413" t="s">
        <v>592</v>
      </c>
    </row>
    <row customHeight="1" ht="11.25">
      <c r="A55" s="2413" t="s">
        <v>2199</v>
      </c>
      <c r="B55" s="2413" t="s">
        <v>14</v>
      </c>
      <c r="C55" s="2413" t="s">
        <v>2425</v>
      </c>
      <c r="D55" s="2413" t="s">
        <v>2426</v>
      </c>
      <c r="E55" s="2413" t="s">
        <v>2427</v>
      </c>
      <c r="F55" s="2413" t="s">
        <v>2338</v>
      </c>
      <c r="G55" s="2413" t="s">
        <v>2428</v>
      </c>
      <c r="H55" s="2413" t="s">
        <v>24</v>
      </c>
      <c r="I55" s="2413" t="s">
        <v>592</v>
      </c>
    </row>
    <row customHeight="1" ht="11.25">
      <c r="A56" s="2413" t="s">
        <v>2199</v>
      </c>
      <c r="B56" s="2413" t="s">
        <v>14</v>
      </c>
      <c r="C56" s="2413" t="s">
        <v>2429</v>
      </c>
      <c r="D56" s="2413" t="s">
        <v>2430</v>
      </c>
      <c r="E56" s="2413" t="s">
        <v>2431</v>
      </c>
      <c r="F56" s="2413" t="s">
        <v>2423</v>
      </c>
      <c r="G56" s="2413" t="s">
        <v>2432</v>
      </c>
      <c r="H56" s="2413" t="s">
        <v>24</v>
      </c>
      <c r="I56" s="2413" t="s">
        <v>592</v>
      </c>
    </row>
    <row customHeight="1" ht="11.25">
      <c r="A57" s="2413" t="s">
        <v>2199</v>
      </c>
      <c r="B57" s="2413" t="s">
        <v>14</v>
      </c>
      <c r="C57" s="2413" t="s">
        <v>2433</v>
      </c>
      <c r="D57" s="2413" t="s">
        <v>2434</v>
      </c>
      <c r="E57" s="2413" t="s">
        <v>2435</v>
      </c>
      <c r="F57" s="2413" t="s">
        <v>2392</v>
      </c>
      <c r="G57" s="2413" t="s">
        <v>2436</v>
      </c>
      <c r="H57" s="2413" t="s">
        <v>24</v>
      </c>
      <c r="I57" s="2413" t="s">
        <v>592</v>
      </c>
    </row>
    <row customHeight="1" ht="11.25">
      <c r="A58" s="2413" t="s">
        <v>2199</v>
      </c>
      <c r="B58" s="2413" t="s">
        <v>14</v>
      </c>
      <c r="C58" s="2413" t="s">
        <v>2437</v>
      </c>
      <c r="D58" s="2413" t="s">
        <v>2438</v>
      </c>
      <c r="E58" s="2413" t="s">
        <v>2439</v>
      </c>
      <c r="F58" s="2413" t="s">
        <v>2230</v>
      </c>
      <c r="G58" s="2413" t="s">
        <v>2440</v>
      </c>
      <c r="H58" s="2413" t="s">
        <v>24</v>
      </c>
      <c r="I58" s="2413" t="s">
        <v>592</v>
      </c>
    </row>
    <row customHeight="1" ht="11.25">
      <c r="A59" s="2413" t="s">
        <v>2199</v>
      </c>
      <c r="B59" s="2413" t="s">
        <v>14</v>
      </c>
      <c r="C59" s="2413" t="s">
        <v>2441</v>
      </c>
      <c r="D59" s="2413" t="s">
        <v>2442</v>
      </c>
      <c r="E59" s="2413" t="s">
        <v>2443</v>
      </c>
      <c r="F59" s="2413" t="s">
        <v>2444</v>
      </c>
      <c r="G59" s="2413" t="s">
        <v>24</v>
      </c>
      <c r="H59" s="2413" t="s">
        <v>24</v>
      </c>
      <c r="I59" s="2413" t="s">
        <v>592</v>
      </c>
    </row>
    <row customHeight="1" ht="11.25">
      <c r="A60" s="2413" t="s">
        <v>2199</v>
      </c>
      <c r="B60" s="2413" t="s">
        <v>14</v>
      </c>
      <c r="C60" s="2413" t="s">
        <v>2445</v>
      </c>
      <c r="D60" s="2413" t="s">
        <v>2446</v>
      </c>
      <c r="E60" s="2413" t="s">
        <v>2447</v>
      </c>
      <c r="F60" s="2413" t="s">
        <v>2448</v>
      </c>
      <c r="G60" s="2413" t="s">
        <v>2449</v>
      </c>
      <c r="H60" s="2413" t="s">
        <v>24</v>
      </c>
      <c r="I60" s="2413" t="s">
        <v>592</v>
      </c>
    </row>
    <row customHeight="1" ht="11.25">
      <c r="A61" s="2413" t="s">
        <v>2199</v>
      </c>
      <c r="B61" s="2413" t="s">
        <v>14</v>
      </c>
      <c r="C61" s="2413" t="s">
        <v>2450</v>
      </c>
      <c r="D61" s="2413" t="s">
        <v>2451</v>
      </c>
      <c r="E61" s="2413" t="s">
        <v>2452</v>
      </c>
      <c r="F61" s="2413" t="s">
        <v>2453</v>
      </c>
      <c r="G61" s="2413" t="s">
        <v>2454</v>
      </c>
      <c r="H61" s="2413" t="s">
        <v>24</v>
      </c>
      <c r="I61" s="2413" t="s">
        <v>592</v>
      </c>
    </row>
    <row customHeight="1" ht="11.25">
      <c r="A62" s="2413" t="s">
        <v>2199</v>
      </c>
      <c r="B62" s="2413" t="s">
        <v>14</v>
      </c>
      <c r="C62" s="2413" t="s">
        <v>2455</v>
      </c>
      <c r="D62" s="2413" t="s">
        <v>2456</v>
      </c>
      <c r="E62" s="2413" t="s">
        <v>2457</v>
      </c>
      <c r="F62" s="2413" t="s">
        <v>2448</v>
      </c>
      <c r="G62" s="2413" t="s">
        <v>2458</v>
      </c>
      <c r="H62" s="2413" t="s">
        <v>24</v>
      </c>
      <c r="I62" s="2413" t="s">
        <v>592</v>
      </c>
    </row>
    <row customHeight="1" ht="11.25">
      <c r="A63" s="2413" t="s">
        <v>2199</v>
      </c>
      <c r="B63" s="2413" t="s">
        <v>14</v>
      </c>
      <c r="C63" s="2413" t="s">
        <v>2459</v>
      </c>
      <c r="D63" s="2413" t="s">
        <v>2460</v>
      </c>
      <c r="E63" s="2413" t="s">
        <v>2461</v>
      </c>
      <c r="F63" s="2413" t="s">
        <v>2462</v>
      </c>
      <c r="G63" s="2413" t="s">
        <v>2463</v>
      </c>
      <c r="H63" s="2413" t="s">
        <v>24</v>
      </c>
      <c r="I63" s="2413" t="s">
        <v>592</v>
      </c>
    </row>
    <row customHeight="1" ht="11.25">
      <c r="A64" s="2413" t="s">
        <v>2199</v>
      </c>
      <c r="B64" s="2413" t="s">
        <v>14</v>
      </c>
      <c r="C64" s="2413" t="s">
        <v>2464</v>
      </c>
      <c r="D64" s="2413" t="s">
        <v>2465</v>
      </c>
      <c r="E64" s="2413" t="s">
        <v>2466</v>
      </c>
      <c r="F64" s="2413" t="s">
        <v>2467</v>
      </c>
      <c r="G64" s="2413" t="s">
        <v>2468</v>
      </c>
      <c r="H64" s="2413" t="s">
        <v>24</v>
      </c>
      <c r="I64" s="2413" t="s">
        <v>592</v>
      </c>
    </row>
    <row customHeight="1" ht="11.25">
      <c r="A65" s="2413" t="s">
        <v>2199</v>
      </c>
      <c r="B65" s="2413" t="s">
        <v>14</v>
      </c>
      <c r="C65" s="2413" t="s">
        <v>2469</v>
      </c>
      <c r="D65" s="2413" t="s">
        <v>2470</v>
      </c>
      <c r="E65" s="2413" t="s">
        <v>2471</v>
      </c>
      <c r="F65" s="2413" t="s">
        <v>51</v>
      </c>
      <c r="G65" s="2413" t="s">
        <v>24</v>
      </c>
      <c r="H65" s="2413" t="s">
        <v>24</v>
      </c>
      <c r="I65" s="2413" t="s">
        <v>592</v>
      </c>
    </row>
    <row customHeight="1" ht="11.25">
      <c r="A66" s="2413" t="s">
        <v>2199</v>
      </c>
      <c r="B66" s="2413" t="s">
        <v>14</v>
      </c>
      <c r="C66" s="2413" t="s">
        <v>2472</v>
      </c>
      <c r="D66" s="2413" t="s">
        <v>2473</v>
      </c>
      <c r="E66" s="2413" t="s">
        <v>2474</v>
      </c>
      <c r="F66" s="2413" t="s">
        <v>2475</v>
      </c>
      <c r="G66" s="2413" t="s">
        <v>2476</v>
      </c>
      <c r="H66" s="2413" t="s">
        <v>24</v>
      </c>
      <c r="I66" s="2413" t="s">
        <v>592</v>
      </c>
    </row>
    <row customHeight="1" ht="11.25">
      <c r="A67" s="2413" t="s">
        <v>2199</v>
      </c>
      <c r="B67" s="2413" t="s">
        <v>14</v>
      </c>
      <c r="C67" s="2413" t="s">
        <v>24</v>
      </c>
      <c r="D67" s="2413" t="s">
        <v>2477</v>
      </c>
      <c r="E67" s="2413" t="s">
        <v>2478</v>
      </c>
      <c r="F67" s="2413" t="s">
        <v>2479</v>
      </c>
      <c r="G67" s="2413" t="s">
        <v>24</v>
      </c>
      <c r="H67" s="2413" t="s">
        <v>24</v>
      </c>
      <c r="I67" s="2413" t="s">
        <v>592</v>
      </c>
    </row>
    <row customHeight="1" ht="11.25">
      <c r="A68" s="2413" t="s">
        <v>2199</v>
      </c>
      <c r="B68" s="2413" t="s">
        <v>14</v>
      </c>
      <c r="C68" s="2413" t="s">
        <v>2480</v>
      </c>
      <c r="D68" s="2413" t="s">
        <v>2481</v>
      </c>
      <c r="E68" s="2413" t="s">
        <v>2482</v>
      </c>
      <c r="F68" s="2413" t="s">
        <v>2483</v>
      </c>
      <c r="G68" s="2413" t="s">
        <v>2484</v>
      </c>
      <c r="H68" s="2413" t="s">
        <v>24</v>
      </c>
      <c r="I68" s="2413" t="s">
        <v>592</v>
      </c>
    </row>
    <row customHeight="1" ht="11.25">
      <c r="A69" s="2413" t="s">
        <v>2199</v>
      </c>
      <c r="B69" s="2413" t="s">
        <v>14</v>
      </c>
      <c r="C69" s="2413" t="s">
        <v>2485</v>
      </c>
      <c r="D69" s="2413" t="s">
        <v>2486</v>
      </c>
      <c r="E69" s="2413" t="s">
        <v>2487</v>
      </c>
      <c r="F69" s="2413" t="s">
        <v>2488</v>
      </c>
      <c r="G69" s="2413" t="s">
        <v>24</v>
      </c>
      <c r="H69" s="2413" t="s">
        <v>24</v>
      </c>
      <c r="I69" s="2413" t="s">
        <v>592</v>
      </c>
    </row>
    <row customHeight="1" ht="11.25">
      <c r="A70" s="2413" t="s">
        <v>2199</v>
      </c>
      <c r="B70" s="2413" t="s">
        <v>14</v>
      </c>
      <c r="C70" s="2413" t="s">
        <v>2489</v>
      </c>
      <c r="D70" s="2413" t="s">
        <v>2490</v>
      </c>
      <c r="E70" s="2413" t="s">
        <v>2491</v>
      </c>
      <c r="F70" s="2413" t="s">
        <v>2492</v>
      </c>
      <c r="G70" s="2413" t="s">
        <v>2493</v>
      </c>
      <c r="H70" s="2413" t="s">
        <v>24</v>
      </c>
      <c r="I70" s="2413" t="s">
        <v>592</v>
      </c>
    </row>
    <row customHeight="1" ht="11.25">
      <c r="A71" s="2413" t="s">
        <v>2199</v>
      </c>
      <c r="B71" s="2413" t="s">
        <v>14</v>
      </c>
      <c r="C71" s="2413" t="s">
        <v>2494</v>
      </c>
      <c r="D71" s="2413" t="s">
        <v>2495</v>
      </c>
      <c r="E71" s="2413" t="s">
        <v>2496</v>
      </c>
      <c r="F71" s="2413" t="s">
        <v>2479</v>
      </c>
      <c r="G71" s="2413" t="s">
        <v>24</v>
      </c>
      <c r="H71" s="2413" t="s">
        <v>24</v>
      </c>
      <c r="I71" s="2413" t="s">
        <v>592</v>
      </c>
    </row>
    <row customHeight="1" ht="11.25">
      <c r="A72" s="2413" t="s">
        <v>2199</v>
      </c>
      <c r="B72" s="2413" t="s">
        <v>14</v>
      </c>
      <c r="C72" s="2413" t="s">
        <v>2497</v>
      </c>
      <c r="D72" s="2413" t="s">
        <v>2498</v>
      </c>
      <c r="E72" s="2413" t="s">
        <v>2499</v>
      </c>
      <c r="F72" s="2413" t="s">
        <v>2500</v>
      </c>
      <c r="G72" s="2413" t="s">
        <v>2319</v>
      </c>
      <c r="H72" s="2413" t="s">
        <v>24</v>
      </c>
      <c r="I72" s="2413" t="s">
        <v>592</v>
      </c>
    </row>
    <row customHeight="1" ht="11.25">
      <c r="A73" s="2413" t="s">
        <v>2199</v>
      </c>
      <c r="B73" s="2413" t="s">
        <v>14</v>
      </c>
      <c r="C73" s="2413" t="s">
        <v>2501</v>
      </c>
      <c r="D73" s="2413" t="s">
        <v>2502</v>
      </c>
      <c r="E73" s="2413" t="s">
        <v>2503</v>
      </c>
      <c r="F73" s="2413" t="s">
        <v>2504</v>
      </c>
      <c r="G73" s="2413" t="s">
        <v>2505</v>
      </c>
      <c r="H73" s="2413" t="s">
        <v>24</v>
      </c>
      <c r="I73" s="2413" t="s">
        <v>592</v>
      </c>
    </row>
    <row customHeight="1" ht="11.25">
      <c r="A74" s="2413" t="s">
        <v>2199</v>
      </c>
      <c r="B74" s="2413" t="s">
        <v>14</v>
      </c>
      <c r="C74" s="2413" t="s">
        <v>2506</v>
      </c>
      <c r="D74" s="2413" t="s">
        <v>2507</v>
      </c>
      <c r="E74" s="2413" t="s">
        <v>2508</v>
      </c>
      <c r="F74" s="2413" t="s">
        <v>2256</v>
      </c>
      <c r="G74" s="2413" t="s">
        <v>2509</v>
      </c>
      <c r="H74" s="2413" t="s">
        <v>24</v>
      </c>
      <c r="I74" s="2413" t="s">
        <v>592</v>
      </c>
    </row>
    <row customHeight="1" ht="11.25">
      <c r="A75" s="2413" t="s">
        <v>2199</v>
      </c>
      <c r="B75" s="2413" t="s">
        <v>14</v>
      </c>
      <c r="C75" s="2413" t="s">
        <v>2510</v>
      </c>
      <c r="D75" s="2413" t="s">
        <v>2511</v>
      </c>
      <c r="E75" s="2413" t="s">
        <v>2466</v>
      </c>
      <c r="F75" s="2413" t="s">
        <v>2512</v>
      </c>
      <c r="G75" s="2413" t="s">
        <v>2468</v>
      </c>
      <c r="H75" s="2413" t="s">
        <v>24</v>
      </c>
      <c r="I75" s="2413" t="s">
        <v>592</v>
      </c>
    </row>
    <row customHeight="1" ht="11.25">
      <c r="A76" s="2413" t="s">
        <v>2199</v>
      </c>
      <c r="B76" s="2413" t="s">
        <v>14</v>
      </c>
      <c r="C76" s="2413" t="s">
        <v>2236</v>
      </c>
      <c r="D76" s="2413" t="s">
        <v>2237</v>
      </c>
      <c r="E76" s="2413" t="s">
        <v>2238</v>
      </c>
      <c r="F76" s="2413" t="s">
        <v>2208</v>
      </c>
      <c r="G76" s="2413" t="s">
        <v>24</v>
      </c>
      <c r="H76" s="2413" t="s">
        <v>24</v>
      </c>
      <c r="I76" s="2413" t="s">
        <v>1006</v>
      </c>
    </row>
    <row customHeight="1" ht="11.25">
      <c r="A77" s="2413" t="s">
        <v>2199</v>
      </c>
      <c r="B77" s="2413" t="s">
        <v>14</v>
      </c>
      <c r="C77" s="2413" t="s">
        <v>2243</v>
      </c>
      <c r="D77" s="2413" t="s">
        <v>2244</v>
      </c>
      <c r="E77" s="2413" t="s">
        <v>2245</v>
      </c>
      <c r="F77" s="2413" t="s">
        <v>2246</v>
      </c>
      <c r="G77" s="2413" t="s">
        <v>2247</v>
      </c>
      <c r="H77" s="2413" t="s">
        <v>24</v>
      </c>
      <c r="I77" s="2413" t="s">
        <v>1006</v>
      </c>
    </row>
    <row customHeight="1" ht="11.25">
      <c r="A78" s="2413" t="s">
        <v>2199</v>
      </c>
      <c r="B78" s="2413" t="s">
        <v>14</v>
      </c>
      <c r="C78" s="2413" t="s">
        <v>2248</v>
      </c>
      <c r="D78" s="2413" t="s">
        <v>2249</v>
      </c>
      <c r="E78" s="2413" t="s">
        <v>2250</v>
      </c>
      <c r="F78" s="2413" t="s">
        <v>2251</v>
      </c>
      <c r="G78" s="2413" t="s">
        <v>2252</v>
      </c>
      <c r="H78" s="2413" t="s">
        <v>24</v>
      </c>
      <c r="I78" s="2413" t="s">
        <v>1006</v>
      </c>
    </row>
    <row customHeight="1" ht="11.25">
      <c r="A79" s="2413" t="s">
        <v>2199</v>
      </c>
      <c r="B79" s="2413" t="s">
        <v>14</v>
      </c>
      <c r="C79" s="2413" t="s">
        <v>2257</v>
      </c>
      <c r="D79" s="2413" t="s">
        <v>2258</v>
      </c>
      <c r="E79" s="2413" t="s">
        <v>2259</v>
      </c>
      <c r="F79" s="2413" t="s">
        <v>2260</v>
      </c>
      <c r="G79" s="2413" t="s">
        <v>2261</v>
      </c>
      <c r="H79" s="2413" t="s">
        <v>24</v>
      </c>
      <c r="I79" s="2413" t="s">
        <v>1006</v>
      </c>
    </row>
    <row customHeight="1" ht="11.25">
      <c r="A80" s="2413" t="s">
        <v>2199</v>
      </c>
      <c r="B80" s="2413" t="s">
        <v>14</v>
      </c>
      <c r="C80" s="2413" t="s">
        <v>2275</v>
      </c>
      <c r="D80" s="2413" t="s">
        <v>2276</v>
      </c>
      <c r="E80" s="2413" t="s">
        <v>2277</v>
      </c>
      <c r="F80" s="2413" t="s">
        <v>51</v>
      </c>
      <c r="G80" s="2413" t="s">
        <v>2278</v>
      </c>
      <c r="H80" s="2413" t="s">
        <v>24</v>
      </c>
      <c r="I80" s="2413" t="s">
        <v>1006</v>
      </c>
    </row>
    <row customHeight="1" ht="11.25">
      <c r="A81" s="2413" t="s">
        <v>2199</v>
      </c>
      <c r="B81" s="2413" t="s">
        <v>14</v>
      </c>
      <c r="C81" s="2413" t="s">
        <v>2279</v>
      </c>
      <c r="D81" s="2413" t="s">
        <v>2280</v>
      </c>
      <c r="E81" s="2413" t="s">
        <v>2281</v>
      </c>
      <c r="F81" s="2413" t="s">
        <v>51</v>
      </c>
      <c r="G81" s="2413" t="s">
        <v>2282</v>
      </c>
      <c r="H81" s="2413" t="s">
        <v>24</v>
      </c>
      <c r="I81" s="2413" t="s">
        <v>1006</v>
      </c>
    </row>
    <row customHeight="1" ht="11.25">
      <c r="A82" s="2413" t="s">
        <v>2199</v>
      </c>
      <c r="B82" s="2413" t="s">
        <v>14</v>
      </c>
      <c r="C82" s="2413" t="s">
        <v>2283</v>
      </c>
      <c r="D82" s="2413" t="s">
        <v>2284</v>
      </c>
      <c r="E82" s="2413" t="s">
        <v>2285</v>
      </c>
      <c r="F82" s="2413" t="s">
        <v>2286</v>
      </c>
      <c r="G82" s="2413" t="s">
        <v>2287</v>
      </c>
      <c r="H82" s="2413" t="s">
        <v>24</v>
      </c>
      <c r="I82" s="2413" t="s">
        <v>1006</v>
      </c>
    </row>
    <row customHeight="1" ht="11.25">
      <c r="A83" s="2413" t="s">
        <v>2199</v>
      </c>
      <c r="B83" s="2413" t="s">
        <v>14</v>
      </c>
      <c r="C83" s="2413" t="s">
        <v>2312</v>
      </c>
      <c r="D83" s="2413" t="s">
        <v>2313</v>
      </c>
      <c r="E83" s="2413" t="s">
        <v>2314</v>
      </c>
      <c r="F83" s="2413" t="s">
        <v>2217</v>
      </c>
      <c r="G83" s="2413" t="s">
        <v>2315</v>
      </c>
      <c r="H83" s="2413" t="s">
        <v>24</v>
      </c>
      <c r="I83" s="2413" t="s">
        <v>1006</v>
      </c>
    </row>
    <row customHeight="1" ht="11.25">
      <c r="A84" s="2413" t="s">
        <v>2199</v>
      </c>
      <c r="B84" s="2413" t="s">
        <v>14</v>
      </c>
      <c r="C84" s="2413" t="s">
        <v>2330</v>
      </c>
      <c r="D84" s="2413" t="s">
        <v>2331</v>
      </c>
      <c r="E84" s="2413" t="s">
        <v>2332</v>
      </c>
      <c r="F84" s="2413" t="s">
        <v>2333</v>
      </c>
      <c r="G84" s="2413" t="s">
        <v>2334</v>
      </c>
      <c r="H84" s="2413" t="s">
        <v>24</v>
      </c>
      <c r="I84" s="2413" t="s">
        <v>1006</v>
      </c>
    </row>
    <row customHeight="1" ht="11.25">
      <c r="A85" s="2413" t="s">
        <v>2199</v>
      </c>
      <c r="B85" s="2413" t="s">
        <v>14</v>
      </c>
      <c r="C85" s="2413" t="s">
        <v>2349</v>
      </c>
      <c r="D85" s="2413" t="s">
        <v>2350</v>
      </c>
      <c r="E85" s="2413" t="s">
        <v>2221</v>
      </c>
      <c r="F85" s="2413" t="s">
        <v>2351</v>
      </c>
      <c r="G85" s="2413" t="s">
        <v>2352</v>
      </c>
      <c r="H85" s="2413" t="s">
        <v>24</v>
      </c>
      <c r="I85" s="2413" t="s">
        <v>1006</v>
      </c>
    </row>
    <row customHeight="1" ht="11.25">
      <c r="A86" s="2413" t="s">
        <v>2199</v>
      </c>
      <c r="B86" s="2413" t="s">
        <v>14</v>
      </c>
      <c r="C86" s="2413" t="s">
        <v>2353</v>
      </c>
      <c r="D86" s="2413" t="s">
        <v>2354</v>
      </c>
      <c r="E86" s="2413" t="s">
        <v>2355</v>
      </c>
      <c r="F86" s="2413" t="s">
        <v>2217</v>
      </c>
      <c r="G86" s="2413" t="s">
        <v>2356</v>
      </c>
      <c r="H86" s="2413" t="s">
        <v>24</v>
      </c>
      <c r="I86" s="2413" t="s">
        <v>1006</v>
      </c>
    </row>
    <row customHeight="1" ht="11.25">
      <c r="A87" s="2413" t="s">
        <v>2199</v>
      </c>
      <c r="B87" s="2413" t="s">
        <v>14</v>
      </c>
      <c r="C87" s="2413" t="s">
        <v>2362</v>
      </c>
      <c r="D87" s="2413" t="s">
        <v>2363</v>
      </c>
      <c r="E87" s="2413" t="s">
        <v>2364</v>
      </c>
      <c r="F87" s="2413" t="s">
        <v>2230</v>
      </c>
      <c r="G87" s="2413" t="s">
        <v>24</v>
      </c>
      <c r="H87" s="2413" t="s">
        <v>24</v>
      </c>
      <c r="I87" s="2413" t="s">
        <v>1006</v>
      </c>
    </row>
    <row customHeight="1" ht="11.25">
      <c r="A88" s="2413" t="s">
        <v>2199</v>
      </c>
      <c r="B88" s="2413" t="s">
        <v>14</v>
      </c>
      <c r="C88" s="2413" t="s">
        <v>2370</v>
      </c>
      <c r="D88" s="2413" t="s">
        <v>2371</v>
      </c>
      <c r="E88" s="2413" t="s">
        <v>2372</v>
      </c>
      <c r="F88" s="2413" t="s">
        <v>2265</v>
      </c>
      <c r="G88" s="2413" t="s">
        <v>2373</v>
      </c>
      <c r="H88" s="2413" t="s">
        <v>24</v>
      </c>
      <c r="I88" s="2413" t="s">
        <v>1006</v>
      </c>
    </row>
    <row customHeight="1" ht="11.25">
      <c r="A89" s="2413" t="s">
        <v>2199</v>
      </c>
      <c r="B89" s="2413" t="s">
        <v>14</v>
      </c>
      <c r="C89" s="2413" t="s">
        <v>2379</v>
      </c>
      <c r="D89" s="2413" t="s">
        <v>2380</v>
      </c>
      <c r="E89" s="2413" t="s">
        <v>2381</v>
      </c>
      <c r="F89" s="2413" t="s">
        <v>2251</v>
      </c>
      <c r="G89" s="2413" t="s">
        <v>24</v>
      </c>
      <c r="H89" s="2413" t="s">
        <v>24</v>
      </c>
      <c r="I89" s="2413" t="s">
        <v>1006</v>
      </c>
    </row>
    <row customHeight="1" ht="11.25">
      <c r="A90" s="2413" t="s">
        <v>2199</v>
      </c>
      <c r="B90" s="2413" t="s">
        <v>14</v>
      </c>
      <c r="C90" s="2413" t="s">
        <v>2382</v>
      </c>
      <c r="D90" s="2413" t="s">
        <v>2383</v>
      </c>
      <c r="E90" s="2413" t="s">
        <v>2384</v>
      </c>
      <c r="F90" s="2413" t="s">
        <v>2217</v>
      </c>
      <c r="G90" s="2413" t="s">
        <v>24</v>
      </c>
      <c r="H90" s="2413" t="s">
        <v>24</v>
      </c>
      <c r="I90" s="2413" t="s">
        <v>1006</v>
      </c>
    </row>
    <row customHeight="1" ht="11.25">
      <c r="A91" s="2413" t="s">
        <v>2199</v>
      </c>
      <c r="B91" s="2413" t="s">
        <v>14</v>
      </c>
      <c r="C91" s="2413" t="s">
        <v>2389</v>
      </c>
      <c r="D91" s="2413" t="s">
        <v>2390</v>
      </c>
      <c r="E91" s="2413" t="s">
        <v>2391</v>
      </c>
      <c r="F91" s="2413" t="s">
        <v>2392</v>
      </c>
      <c r="G91" s="2413" t="s">
        <v>2393</v>
      </c>
      <c r="H91" s="2413" t="s">
        <v>24</v>
      </c>
      <c r="I91" s="2413" t="s">
        <v>1006</v>
      </c>
    </row>
    <row customHeight="1" ht="11.25">
      <c r="A92" s="2413" t="s">
        <v>2199</v>
      </c>
      <c r="B92" s="2413" t="s">
        <v>14</v>
      </c>
      <c r="C92" s="2413" t="s">
        <v>2394</v>
      </c>
      <c r="D92" s="2413" t="s">
        <v>2395</v>
      </c>
      <c r="E92" s="2413" t="s">
        <v>2396</v>
      </c>
      <c r="F92" s="2413" t="s">
        <v>2203</v>
      </c>
      <c r="G92" s="2413" t="s">
        <v>2397</v>
      </c>
      <c r="H92" s="2413" t="s">
        <v>24</v>
      </c>
      <c r="I92" s="2413" t="s">
        <v>1006</v>
      </c>
    </row>
    <row customHeight="1" ht="11.25">
      <c r="A93" s="2413" t="s">
        <v>2199</v>
      </c>
      <c r="B93" s="2413" t="s">
        <v>14</v>
      </c>
      <c r="C93" s="2413" t="s">
        <v>2405</v>
      </c>
      <c r="D93" s="2413" t="s">
        <v>2406</v>
      </c>
      <c r="E93" s="2413" t="s">
        <v>2407</v>
      </c>
      <c r="F93" s="2413" t="s">
        <v>2217</v>
      </c>
      <c r="G93" s="2413" t="s">
        <v>24</v>
      </c>
      <c r="H93" s="2413" t="s">
        <v>24</v>
      </c>
      <c r="I93" s="2413" t="s">
        <v>1006</v>
      </c>
    </row>
    <row customHeight="1" ht="11.25">
      <c r="A94" s="2413" t="s">
        <v>2199</v>
      </c>
      <c r="B94" s="2413" t="s">
        <v>14</v>
      </c>
      <c r="C94" s="2413" t="s">
        <v>2408</v>
      </c>
      <c r="D94" s="2413" t="s">
        <v>2409</v>
      </c>
      <c r="E94" s="2413" t="s">
        <v>2410</v>
      </c>
      <c r="F94" s="2413" t="s">
        <v>2246</v>
      </c>
      <c r="G94" s="2413" t="s">
        <v>2411</v>
      </c>
      <c r="H94" s="2413" t="s">
        <v>24</v>
      </c>
      <c r="I94" s="2413" t="s">
        <v>1006</v>
      </c>
    </row>
    <row customHeight="1" ht="11.25">
      <c r="A95" s="2413" t="s">
        <v>2199</v>
      </c>
      <c r="B95" s="2413" t="s">
        <v>14</v>
      </c>
      <c r="C95" s="2413" t="s">
        <v>2412</v>
      </c>
      <c r="D95" s="2413" t="s">
        <v>2413</v>
      </c>
      <c r="E95" s="2413" t="s">
        <v>2414</v>
      </c>
      <c r="F95" s="2413" t="s">
        <v>2208</v>
      </c>
      <c r="G95" s="2413" t="s">
        <v>2415</v>
      </c>
      <c r="H95" s="2413" t="s">
        <v>24</v>
      </c>
      <c r="I95" s="2413" t="s">
        <v>1006</v>
      </c>
    </row>
    <row customHeight="1" ht="11.25">
      <c r="A96" s="2413" t="s">
        <v>2199</v>
      </c>
      <c r="B96" s="2413" t="s">
        <v>14</v>
      </c>
      <c r="C96" s="2413" t="s">
        <v>2420</v>
      </c>
      <c r="D96" s="2413" t="s">
        <v>2421</v>
      </c>
      <c r="E96" s="2413" t="s">
        <v>2422</v>
      </c>
      <c r="F96" s="2413" t="s">
        <v>2423</v>
      </c>
      <c r="G96" s="2413" t="s">
        <v>2424</v>
      </c>
      <c r="H96" s="2413" t="s">
        <v>24</v>
      </c>
      <c r="I96" s="2413" t="s">
        <v>1006</v>
      </c>
    </row>
    <row customHeight="1" ht="11.25">
      <c r="A97" s="2413" t="s">
        <v>2199</v>
      </c>
      <c r="B97" s="2413" t="s">
        <v>14</v>
      </c>
      <c r="C97" s="2413" t="s">
        <v>2437</v>
      </c>
      <c r="D97" s="2413" t="s">
        <v>2438</v>
      </c>
      <c r="E97" s="2413" t="s">
        <v>2439</v>
      </c>
      <c r="F97" s="2413" t="s">
        <v>2230</v>
      </c>
      <c r="G97" s="2413" t="s">
        <v>2440</v>
      </c>
      <c r="H97" s="2413" t="s">
        <v>24</v>
      </c>
      <c r="I97" s="2413" t="s">
        <v>1006</v>
      </c>
    </row>
    <row customHeight="1" ht="11.25">
      <c r="A98" s="2413" t="s">
        <v>2199</v>
      </c>
      <c r="B98" s="2413" t="s">
        <v>14</v>
      </c>
      <c r="C98" s="2413" t="s">
        <v>2459</v>
      </c>
      <c r="D98" s="2413" t="s">
        <v>2460</v>
      </c>
      <c r="E98" s="2413" t="s">
        <v>2461</v>
      </c>
      <c r="F98" s="2413" t="s">
        <v>2462</v>
      </c>
      <c r="G98" s="2413" t="s">
        <v>2463</v>
      </c>
      <c r="H98" s="2413" t="s">
        <v>24</v>
      </c>
      <c r="I98" s="2413" t="s">
        <v>1006</v>
      </c>
    </row>
    <row customHeight="1" ht="11.25">
      <c r="A99" s="2413" t="s">
        <v>2199</v>
      </c>
      <c r="B99" s="2413" t="s">
        <v>14</v>
      </c>
      <c r="C99" s="2413" t="s">
        <v>2464</v>
      </c>
      <c r="D99" s="2413" t="s">
        <v>2465</v>
      </c>
      <c r="E99" s="2413" t="s">
        <v>2466</v>
      </c>
      <c r="F99" s="2413" t="s">
        <v>2467</v>
      </c>
      <c r="G99" s="2413" t="s">
        <v>2468</v>
      </c>
      <c r="H99" s="2413" t="s">
        <v>24</v>
      </c>
      <c r="I99" s="2413" t="s">
        <v>1006</v>
      </c>
    </row>
    <row customHeight="1" ht="11.25">
      <c r="A100" s="2413" t="s">
        <v>2199</v>
      </c>
      <c r="B100" s="2413" t="s">
        <v>14</v>
      </c>
      <c r="C100" s="2413" t="s">
        <v>24</v>
      </c>
      <c r="D100" s="2413" t="s">
        <v>2477</v>
      </c>
      <c r="E100" s="2413" t="s">
        <v>2478</v>
      </c>
      <c r="F100" s="2413" t="s">
        <v>2479</v>
      </c>
      <c r="G100" s="2413" t="s">
        <v>24</v>
      </c>
      <c r="H100" s="2413" t="s">
        <v>24</v>
      </c>
      <c r="I100" s="2413" t="s">
        <v>1006</v>
      </c>
    </row>
    <row customHeight="1" ht="11.25">
      <c r="A101" s="2413" t="s">
        <v>2199</v>
      </c>
      <c r="B101" s="2413" t="s">
        <v>14</v>
      </c>
      <c r="C101" s="2413" t="s">
        <v>2480</v>
      </c>
      <c r="D101" s="2413" t="s">
        <v>2481</v>
      </c>
      <c r="E101" s="2413" t="s">
        <v>2482</v>
      </c>
      <c r="F101" s="2413" t="s">
        <v>2483</v>
      </c>
      <c r="G101" s="2413" t="s">
        <v>2484</v>
      </c>
      <c r="H101" s="2413" t="s">
        <v>24</v>
      </c>
      <c r="I101" s="2413" t="s">
        <v>1006</v>
      </c>
    </row>
    <row customHeight="1" ht="11.25">
      <c r="A102" s="2413" t="s">
        <v>2199</v>
      </c>
      <c r="B102" s="2413" t="s">
        <v>14</v>
      </c>
      <c r="C102" s="2413" t="s">
        <v>2485</v>
      </c>
      <c r="D102" s="2413" t="s">
        <v>2486</v>
      </c>
      <c r="E102" s="2413" t="s">
        <v>2487</v>
      </c>
      <c r="F102" s="2413" t="s">
        <v>2488</v>
      </c>
      <c r="G102" s="2413" t="s">
        <v>24</v>
      </c>
      <c r="H102" s="2413" t="s">
        <v>24</v>
      </c>
      <c r="I102" s="2413" t="s">
        <v>1006</v>
      </c>
    </row>
    <row customHeight="1" ht="11.25">
      <c r="A103" s="2413" t="s">
        <v>2199</v>
      </c>
      <c r="B103" s="2413" t="s">
        <v>14</v>
      </c>
      <c r="C103" s="2413" t="s">
        <v>2489</v>
      </c>
      <c r="D103" s="2413" t="s">
        <v>2490</v>
      </c>
      <c r="E103" s="2413" t="s">
        <v>2491</v>
      </c>
      <c r="F103" s="2413" t="s">
        <v>2492</v>
      </c>
      <c r="G103" s="2413" t="s">
        <v>2493</v>
      </c>
      <c r="H103" s="2413" t="s">
        <v>24</v>
      </c>
      <c r="I103" s="2413" t="s">
        <v>1006</v>
      </c>
    </row>
    <row customHeight="1" ht="11.25">
      <c r="A104" s="2413" t="s">
        <v>2199</v>
      </c>
      <c r="B104" s="2413" t="s">
        <v>14</v>
      </c>
      <c r="C104" s="2413" t="s">
        <v>2494</v>
      </c>
      <c r="D104" s="2413" t="s">
        <v>2495</v>
      </c>
      <c r="E104" s="2413" t="s">
        <v>2496</v>
      </c>
      <c r="F104" s="2413" t="s">
        <v>2479</v>
      </c>
      <c r="G104" s="2413" t="s">
        <v>24</v>
      </c>
      <c r="H104" s="2413" t="s">
        <v>24</v>
      </c>
      <c r="I104" s="2413" t="s">
        <v>1006</v>
      </c>
    </row>
    <row customHeight="1" ht="11.25">
      <c r="A105" s="2413" t="s">
        <v>2199</v>
      </c>
      <c r="B105" s="2413" t="s">
        <v>14</v>
      </c>
      <c r="C105" s="2413" t="s">
        <v>2497</v>
      </c>
      <c r="D105" s="2413" t="s">
        <v>2498</v>
      </c>
      <c r="E105" s="2413" t="s">
        <v>2499</v>
      </c>
      <c r="F105" s="2413" t="s">
        <v>2500</v>
      </c>
      <c r="G105" s="2413" t="s">
        <v>2319</v>
      </c>
      <c r="H105" s="2413" t="s">
        <v>24</v>
      </c>
      <c r="I105" s="2413" t="s">
        <v>1006</v>
      </c>
    </row>
    <row customHeight="1" ht="11.25">
      <c r="A106" s="2413" t="s">
        <v>2199</v>
      </c>
      <c r="B106" s="2413" t="s">
        <v>14</v>
      </c>
      <c r="C106" s="2413" t="s">
        <v>2506</v>
      </c>
      <c r="D106" s="2413" t="s">
        <v>2507</v>
      </c>
      <c r="E106" s="2413" t="s">
        <v>2508</v>
      </c>
      <c r="F106" s="2413" t="s">
        <v>2256</v>
      </c>
      <c r="G106" s="2413" t="s">
        <v>2509</v>
      </c>
      <c r="H106" s="2413" t="s">
        <v>24</v>
      </c>
      <c r="I106" s="2413" t="s">
        <v>1006</v>
      </c>
    </row>
    <row customHeight="1" ht="11.25">
      <c r="A107" s="2413" t="s">
        <v>2199</v>
      </c>
      <c r="B107" s="2413" t="s">
        <v>14</v>
      </c>
      <c r="C107" s="2413" t="s">
        <v>2510</v>
      </c>
      <c r="D107" s="2413" t="s">
        <v>2511</v>
      </c>
      <c r="E107" s="2413" t="s">
        <v>2466</v>
      </c>
      <c r="F107" s="2413" t="s">
        <v>2512</v>
      </c>
      <c r="G107" s="2413" t="s">
        <v>2468</v>
      </c>
      <c r="H107" s="2413" t="s">
        <v>24</v>
      </c>
      <c r="I107" s="2413" t="s">
        <v>1006</v>
      </c>
    </row>
    <row customHeight="1" ht="11.25">
      <c r="A108" s="2413" t="s">
        <v>2199</v>
      </c>
      <c r="B108" s="2413" t="s">
        <v>14</v>
      </c>
      <c r="C108" s="2413" t="s">
        <v>2513</v>
      </c>
      <c r="D108" s="2413" t="s">
        <v>2514</v>
      </c>
      <c r="E108" s="2413" t="s">
        <v>2515</v>
      </c>
      <c r="F108" s="2413" t="s">
        <v>2208</v>
      </c>
      <c r="G108" s="2413" t="s">
        <v>2516</v>
      </c>
      <c r="H108" s="2413" t="s">
        <v>24</v>
      </c>
      <c r="I108" s="2413" t="s">
        <v>991</v>
      </c>
    </row>
    <row customHeight="1" ht="11.25">
      <c r="A109" s="2413" t="s">
        <v>2199</v>
      </c>
      <c r="B109" s="2413" t="s">
        <v>14</v>
      </c>
      <c r="C109" s="2413" t="s">
        <v>2517</v>
      </c>
      <c r="D109" s="2413" t="s">
        <v>2518</v>
      </c>
      <c r="E109" s="2413" t="s">
        <v>2519</v>
      </c>
      <c r="F109" s="2413" t="s">
        <v>51</v>
      </c>
      <c r="G109" s="2413" t="s">
        <v>2520</v>
      </c>
      <c r="H109" s="2413" t="s">
        <v>24</v>
      </c>
      <c r="I109" s="2413" t="s">
        <v>991</v>
      </c>
    </row>
    <row customHeight="1" ht="11.25">
      <c r="A110" s="2413" t="s">
        <v>2199</v>
      </c>
      <c r="B110" s="2413" t="s">
        <v>14</v>
      </c>
      <c r="C110" s="2413" t="s">
        <v>2210</v>
      </c>
      <c r="D110" s="2413" t="s">
        <v>2211</v>
      </c>
      <c r="E110" s="2413" t="s">
        <v>2212</v>
      </c>
      <c r="F110" s="2413" t="s">
        <v>2208</v>
      </c>
      <c r="G110" s="2413" t="s">
        <v>2213</v>
      </c>
      <c r="H110" s="2413" t="s">
        <v>24</v>
      </c>
      <c r="I110" s="2413" t="s">
        <v>991</v>
      </c>
    </row>
    <row customHeight="1" ht="11.25">
      <c r="A111" s="2413" t="s">
        <v>2199</v>
      </c>
      <c r="B111" s="2413" t="s">
        <v>14</v>
      </c>
      <c r="C111" s="2413" t="s">
        <v>2521</v>
      </c>
      <c r="D111" s="2413" t="s">
        <v>2522</v>
      </c>
      <c r="E111" s="2413" t="s">
        <v>2523</v>
      </c>
      <c r="F111" s="2413" t="s">
        <v>2479</v>
      </c>
      <c r="G111" s="2413" t="s">
        <v>2524</v>
      </c>
      <c r="H111" s="2413" t="s">
        <v>24</v>
      </c>
      <c r="I111" s="2413" t="s">
        <v>991</v>
      </c>
    </row>
    <row customHeight="1" ht="11.25">
      <c r="A112" s="2413" t="s">
        <v>2199</v>
      </c>
      <c r="B112" s="2413" t="s">
        <v>14</v>
      </c>
      <c r="C112" s="2413" t="s">
        <v>2262</v>
      </c>
      <c r="D112" s="2413" t="s">
        <v>2263</v>
      </c>
      <c r="E112" s="2413" t="s">
        <v>2264</v>
      </c>
      <c r="F112" s="2413" t="s">
        <v>2265</v>
      </c>
      <c r="G112" s="2413" t="s">
        <v>2266</v>
      </c>
      <c r="H112" s="2413" t="s">
        <v>24</v>
      </c>
      <c r="I112" s="2413" t="s">
        <v>991</v>
      </c>
    </row>
    <row customHeight="1" ht="11.25">
      <c r="A113" s="2413" t="s">
        <v>2199</v>
      </c>
      <c r="B113" s="2413" t="s">
        <v>14</v>
      </c>
      <c r="C113" s="2413" t="s">
        <v>2525</v>
      </c>
      <c r="D113" s="2413" t="s">
        <v>2526</v>
      </c>
      <c r="E113" s="2413" t="s">
        <v>2527</v>
      </c>
      <c r="F113" s="2413" t="s">
        <v>2479</v>
      </c>
      <c r="G113" s="2413" t="s">
        <v>2528</v>
      </c>
      <c r="H113" s="2413" t="s">
        <v>24</v>
      </c>
      <c r="I113" s="2413" t="s">
        <v>991</v>
      </c>
    </row>
    <row customHeight="1" ht="11.25">
      <c r="A114" s="2413" t="s">
        <v>2199</v>
      </c>
      <c r="B114" s="2413" t="s">
        <v>14</v>
      </c>
      <c r="C114" s="2413" t="s">
        <v>2529</v>
      </c>
      <c r="D114" s="2413" t="s">
        <v>2530</v>
      </c>
      <c r="E114" s="2413" t="s">
        <v>2531</v>
      </c>
      <c r="F114" s="2413" t="s">
        <v>2532</v>
      </c>
      <c r="G114" s="2413" t="s">
        <v>2533</v>
      </c>
      <c r="H114" s="2413" t="s">
        <v>24</v>
      </c>
      <c r="I114" s="2413" t="s">
        <v>991</v>
      </c>
    </row>
    <row customHeight="1" ht="11.25">
      <c r="A115" s="2413" t="s">
        <v>2199</v>
      </c>
      <c r="B115" s="2413" t="s">
        <v>14</v>
      </c>
      <c r="C115" s="2413" t="s">
        <v>2534</v>
      </c>
      <c r="D115" s="2413" t="s">
        <v>2535</v>
      </c>
      <c r="E115" s="2413" t="s">
        <v>2536</v>
      </c>
      <c r="F115" s="2413" t="s">
        <v>2537</v>
      </c>
      <c r="G115" s="2413" t="s">
        <v>2538</v>
      </c>
      <c r="H115" s="2413" t="s">
        <v>24</v>
      </c>
      <c r="I115" s="2413" t="s">
        <v>991</v>
      </c>
    </row>
    <row customHeight="1" ht="11.25">
      <c r="A116" s="2413" t="s">
        <v>2199</v>
      </c>
      <c r="B116" s="2413" t="s">
        <v>14</v>
      </c>
      <c r="C116" s="2413" t="s">
        <v>2539</v>
      </c>
      <c r="D116" s="2413" t="s">
        <v>2540</v>
      </c>
      <c r="E116" s="2413" t="s">
        <v>2541</v>
      </c>
      <c r="F116" s="2413" t="s">
        <v>2537</v>
      </c>
      <c r="G116" s="2413" t="s">
        <v>2542</v>
      </c>
      <c r="H116" s="2413" t="s">
        <v>24</v>
      </c>
      <c r="I116" s="2413" t="s">
        <v>991</v>
      </c>
    </row>
    <row customHeight="1" ht="11.25">
      <c r="A117" s="2413" t="s">
        <v>2199</v>
      </c>
      <c r="B117" s="2413" t="s">
        <v>14</v>
      </c>
      <c r="C117" s="2413" t="s">
        <v>2543</v>
      </c>
      <c r="D117" s="2413" t="s">
        <v>2544</v>
      </c>
      <c r="E117" s="2413" t="s">
        <v>2545</v>
      </c>
      <c r="F117" s="2413" t="s">
        <v>2532</v>
      </c>
      <c r="G117" s="2413" t="s">
        <v>2546</v>
      </c>
      <c r="H117" s="2413" t="s">
        <v>24</v>
      </c>
      <c r="I117" s="2413" t="s">
        <v>991</v>
      </c>
    </row>
    <row customHeight="1" ht="11.25">
      <c r="A118" s="2413" t="s">
        <v>2199</v>
      </c>
      <c r="B118" s="2413" t="s">
        <v>14</v>
      </c>
      <c r="C118" s="2413" t="s">
        <v>2547</v>
      </c>
      <c r="D118" s="2413" t="s">
        <v>2548</v>
      </c>
      <c r="E118" s="2413" t="s">
        <v>2549</v>
      </c>
      <c r="F118" s="2413" t="s">
        <v>2448</v>
      </c>
      <c r="G118" s="2413" t="s">
        <v>2550</v>
      </c>
      <c r="H118" s="2413" t="s">
        <v>24</v>
      </c>
      <c r="I118" s="2413" t="s">
        <v>991</v>
      </c>
    </row>
    <row customHeight="1" ht="11.25">
      <c r="A119" s="2413" t="s">
        <v>2199</v>
      </c>
      <c r="B119" s="2413" t="s">
        <v>14</v>
      </c>
      <c r="C119" s="2413" t="s">
        <v>2279</v>
      </c>
      <c r="D119" s="2413" t="s">
        <v>2280</v>
      </c>
      <c r="E119" s="2413" t="s">
        <v>2281</v>
      </c>
      <c r="F119" s="2413" t="s">
        <v>51</v>
      </c>
      <c r="G119" s="2413" t="s">
        <v>2282</v>
      </c>
      <c r="H119" s="2413" t="s">
        <v>24</v>
      </c>
      <c r="I119" s="2413" t="s">
        <v>991</v>
      </c>
    </row>
    <row customHeight="1" ht="11.25">
      <c r="A120" s="2413" t="s">
        <v>2199</v>
      </c>
      <c r="B120" s="2413" t="s">
        <v>14</v>
      </c>
      <c r="C120" s="2413" t="s">
        <v>2551</v>
      </c>
      <c r="D120" s="2413" t="s">
        <v>2552</v>
      </c>
      <c r="E120" s="2413" t="s">
        <v>2553</v>
      </c>
      <c r="F120" s="2413" t="s">
        <v>2265</v>
      </c>
      <c r="G120" s="2413" t="s">
        <v>2554</v>
      </c>
      <c r="H120" s="2413" t="s">
        <v>24</v>
      </c>
      <c r="I120" s="2413" t="s">
        <v>991</v>
      </c>
    </row>
    <row customHeight="1" ht="11.25">
      <c r="A121" s="2413" t="s">
        <v>2199</v>
      </c>
      <c r="B121" s="2413" t="s">
        <v>14</v>
      </c>
      <c r="C121" s="2413" t="s">
        <v>2555</v>
      </c>
      <c r="D121" s="2413" t="s">
        <v>2556</v>
      </c>
      <c r="E121" s="2413" t="s">
        <v>2557</v>
      </c>
      <c r="F121" s="2413" t="s">
        <v>2392</v>
      </c>
      <c r="G121" s="2413" t="s">
        <v>2558</v>
      </c>
      <c r="H121" s="2413" t="s">
        <v>2559</v>
      </c>
      <c r="I121" s="2413" t="s">
        <v>991</v>
      </c>
    </row>
    <row customHeight="1" ht="11.25">
      <c r="A122" s="2413" t="s">
        <v>2199</v>
      </c>
      <c r="B122" s="2413" t="s">
        <v>14</v>
      </c>
      <c r="C122" s="2413" t="s">
        <v>2560</v>
      </c>
      <c r="D122" s="2413" t="s">
        <v>2561</v>
      </c>
      <c r="E122" s="2413" t="s">
        <v>2562</v>
      </c>
      <c r="F122" s="2413" t="s">
        <v>420</v>
      </c>
      <c r="G122" s="2413" t="s">
        <v>2563</v>
      </c>
      <c r="H122" s="2413" t="s">
        <v>24</v>
      </c>
      <c r="I122" s="2413" t="s">
        <v>991</v>
      </c>
    </row>
    <row customHeight="1" ht="11.25">
      <c r="A123" s="2413" t="s">
        <v>2199</v>
      </c>
      <c r="B123" s="2413" t="s">
        <v>14</v>
      </c>
      <c r="C123" s="2413" t="s">
        <v>2564</v>
      </c>
      <c r="D123" s="2413" t="s">
        <v>2565</v>
      </c>
      <c r="E123" s="2413" t="s">
        <v>2566</v>
      </c>
      <c r="F123" s="2413" t="s">
        <v>2567</v>
      </c>
      <c r="G123" s="2413" t="s">
        <v>2568</v>
      </c>
      <c r="H123" s="2413" t="s">
        <v>24</v>
      </c>
      <c r="I123" s="2413" t="s">
        <v>991</v>
      </c>
    </row>
    <row customHeight="1" ht="11.25">
      <c r="A124" s="2413" t="s">
        <v>2199</v>
      </c>
      <c r="B124" s="2413" t="s">
        <v>14</v>
      </c>
      <c r="C124" s="2413" t="s">
        <v>2569</v>
      </c>
      <c r="D124" s="2413" t="s">
        <v>2570</v>
      </c>
      <c r="E124" s="2413" t="s">
        <v>2571</v>
      </c>
      <c r="F124" s="2413" t="s">
        <v>2572</v>
      </c>
      <c r="G124" s="2413" t="s">
        <v>2573</v>
      </c>
      <c r="H124" s="2413" t="s">
        <v>24</v>
      </c>
      <c r="I124" s="2413" t="s">
        <v>991</v>
      </c>
    </row>
    <row customHeight="1" ht="11.25">
      <c r="A125" s="2413" t="s">
        <v>2199</v>
      </c>
      <c r="B125" s="2413" t="s">
        <v>14</v>
      </c>
      <c r="C125" s="2413" t="s">
        <v>2574</v>
      </c>
      <c r="D125" s="2413" t="s">
        <v>2575</v>
      </c>
      <c r="E125" s="2413" t="s">
        <v>2576</v>
      </c>
      <c r="F125" s="2413" t="s">
        <v>2572</v>
      </c>
      <c r="G125" s="2413" t="s">
        <v>2577</v>
      </c>
      <c r="H125" s="2413" t="s">
        <v>24</v>
      </c>
      <c r="I125" s="2413" t="s">
        <v>991</v>
      </c>
    </row>
    <row customHeight="1" ht="11.25">
      <c r="A126" s="2413" t="s">
        <v>2199</v>
      </c>
      <c r="B126" s="2413" t="s">
        <v>14</v>
      </c>
      <c r="C126" s="2413" t="s">
        <v>2578</v>
      </c>
      <c r="D126" s="2413" t="s">
        <v>2579</v>
      </c>
      <c r="E126" s="2413" t="s">
        <v>2580</v>
      </c>
      <c r="F126" s="2413" t="s">
        <v>2581</v>
      </c>
      <c r="G126" s="2413" t="s">
        <v>2582</v>
      </c>
      <c r="H126" s="2413" t="s">
        <v>24</v>
      </c>
      <c r="I126" s="2413" t="s">
        <v>991</v>
      </c>
    </row>
    <row customHeight="1" ht="11.25">
      <c r="A127" s="2413" t="s">
        <v>2199</v>
      </c>
      <c r="B127" s="2413" t="s">
        <v>14</v>
      </c>
      <c r="C127" s="2413" t="s">
        <v>2583</v>
      </c>
      <c r="D127" s="2413" t="s">
        <v>2584</v>
      </c>
      <c r="E127" s="2413" t="s">
        <v>2585</v>
      </c>
      <c r="F127" s="2413" t="s">
        <v>2581</v>
      </c>
      <c r="G127" s="2413" t="s">
        <v>2586</v>
      </c>
      <c r="H127" s="2413" t="s">
        <v>24</v>
      </c>
      <c r="I127" s="2413" t="s">
        <v>991</v>
      </c>
    </row>
    <row customHeight="1" ht="11.25">
      <c r="A128" s="2413" t="s">
        <v>2199</v>
      </c>
      <c r="B128" s="2413" t="s">
        <v>14</v>
      </c>
      <c r="C128" s="2413" t="s">
        <v>2587</v>
      </c>
      <c r="D128" s="2413" t="s">
        <v>46</v>
      </c>
      <c r="E128" s="2413" t="s">
        <v>49</v>
      </c>
      <c r="F128" s="2413" t="s">
        <v>51</v>
      </c>
      <c r="G128" s="2413" t="s">
        <v>2588</v>
      </c>
      <c r="H128" s="2413" t="s">
        <v>24</v>
      </c>
      <c r="I128" s="2413" t="s">
        <v>991</v>
      </c>
    </row>
    <row customHeight="1" ht="11.25">
      <c r="A129" s="2413" t="s">
        <v>2199</v>
      </c>
      <c r="B129" s="2413" t="s">
        <v>14</v>
      </c>
      <c r="C129" s="2413" t="s">
        <v>2589</v>
      </c>
      <c r="D129" s="2413" t="s">
        <v>2590</v>
      </c>
      <c r="E129" s="2413" t="s">
        <v>2591</v>
      </c>
      <c r="F129" s="2413" t="s">
        <v>2328</v>
      </c>
      <c r="G129" s="2413" t="s">
        <v>2592</v>
      </c>
      <c r="H129" s="2413" t="s">
        <v>24</v>
      </c>
      <c r="I129" s="2413" t="s">
        <v>991</v>
      </c>
    </row>
    <row customHeight="1" ht="11.25">
      <c r="A130" s="2413" t="s">
        <v>2199</v>
      </c>
      <c r="B130" s="2413" t="s">
        <v>14</v>
      </c>
      <c r="C130" s="2413" t="s">
        <v>2593</v>
      </c>
      <c r="D130" s="2413" t="s">
        <v>2594</v>
      </c>
      <c r="E130" s="2413" t="s">
        <v>2595</v>
      </c>
      <c r="F130" s="2413" t="s">
        <v>2532</v>
      </c>
      <c r="G130" s="2413" t="s">
        <v>2596</v>
      </c>
      <c r="H130" s="2413" t="s">
        <v>24</v>
      </c>
      <c r="I130" s="2413" t="s">
        <v>991</v>
      </c>
    </row>
    <row customHeight="1" ht="11.25">
      <c r="A131" s="2413" t="s">
        <v>2199</v>
      </c>
      <c r="B131" s="2413" t="s">
        <v>14</v>
      </c>
      <c r="C131" s="2413" t="s">
        <v>2597</v>
      </c>
      <c r="D131" s="2413" t="s">
        <v>2598</v>
      </c>
      <c r="E131" s="2413" t="s">
        <v>2599</v>
      </c>
      <c r="F131" s="2413" t="s">
        <v>2581</v>
      </c>
      <c r="G131" s="2413" t="s">
        <v>2600</v>
      </c>
      <c r="H131" s="2413" t="s">
        <v>24</v>
      </c>
      <c r="I131" s="2413" t="s">
        <v>991</v>
      </c>
    </row>
    <row customHeight="1" ht="11.25">
      <c r="A132" s="2413" t="s">
        <v>2199</v>
      </c>
      <c r="B132" s="2413" t="s">
        <v>14</v>
      </c>
      <c r="C132" s="2413" t="s">
        <v>2325</v>
      </c>
      <c r="D132" s="2413" t="s">
        <v>2326</v>
      </c>
      <c r="E132" s="2413" t="s">
        <v>2327</v>
      </c>
      <c r="F132" s="2413" t="s">
        <v>2328</v>
      </c>
      <c r="G132" s="2413" t="s">
        <v>2329</v>
      </c>
      <c r="H132" s="2413" t="s">
        <v>24</v>
      </c>
      <c r="I132" s="2413" t="s">
        <v>991</v>
      </c>
    </row>
    <row customHeight="1" ht="11.25">
      <c r="A133" s="2413" t="s">
        <v>2199</v>
      </c>
      <c r="B133" s="2413" t="s">
        <v>14</v>
      </c>
      <c r="C133" s="2413" t="s">
        <v>2601</v>
      </c>
      <c r="D133" s="2413" t="s">
        <v>2602</v>
      </c>
      <c r="E133" s="2413" t="s">
        <v>2603</v>
      </c>
      <c r="F133" s="2413" t="s">
        <v>2537</v>
      </c>
      <c r="G133" s="2413" t="s">
        <v>2604</v>
      </c>
      <c r="H133" s="2413" t="s">
        <v>24</v>
      </c>
      <c r="I133" s="2413" t="s">
        <v>991</v>
      </c>
    </row>
    <row customHeight="1" ht="11.25">
      <c r="A134" s="2413" t="s">
        <v>2199</v>
      </c>
      <c r="B134" s="2413" t="s">
        <v>14</v>
      </c>
      <c r="C134" s="2413" t="s">
        <v>2605</v>
      </c>
      <c r="D134" s="2413" t="s">
        <v>2606</v>
      </c>
      <c r="E134" s="2413" t="s">
        <v>2607</v>
      </c>
      <c r="F134" s="2413" t="s">
        <v>2608</v>
      </c>
      <c r="G134" s="2413" t="s">
        <v>2609</v>
      </c>
      <c r="H134" s="2413" t="s">
        <v>24</v>
      </c>
      <c r="I134" s="2413" t="s">
        <v>991</v>
      </c>
    </row>
    <row customHeight="1" ht="11.25">
      <c r="A135" s="2413" t="s">
        <v>2199</v>
      </c>
      <c r="B135" s="2413" t="s">
        <v>14</v>
      </c>
      <c r="C135" s="2413" t="s">
        <v>2610</v>
      </c>
      <c r="D135" s="2413" t="s">
        <v>2606</v>
      </c>
      <c r="E135" s="2413" t="s">
        <v>2611</v>
      </c>
      <c r="F135" s="2413" t="s">
        <v>2532</v>
      </c>
      <c r="G135" s="2413" t="s">
        <v>2612</v>
      </c>
      <c r="H135" s="2413" t="s">
        <v>24</v>
      </c>
      <c r="I135" s="2413" t="s">
        <v>991</v>
      </c>
    </row>
    <row customHeight="1" ht="11.25">
      <c r="A136" s="2413" t="s">
        <v>2199</v>
      </c>
      <c r="B136" s="2413" t="s">
        <v>14</v>
      </c>
      <c r="C136" s="2413" t="s">
        <v>2613</v>
      </c>
      <c r="D136" s="2413" t="s">
        <v>2614</v>
      </c>
      <c r="E136" s="2413" t="s">
        <v>2615</v>
      </c>
      <c r="F136" s="2413" t="s">
        <v>2581</v>
      </c>
      <c r="G136" s="2413" t="s">
        <v>2616</v>
      </c>
      <c r="H136" s="2413" t="s">
        <v>24</v>
      </c>
      <c r="I136" s="2413" t="s">
        <v>991</v>
      </c>
    </row>
    <row customHeight="1" ht="11.25">
      <c r="A137" s="2413" t="s">
        <v>2199</v>
      </c>
      <c r="B137" s="2413" t="s">
        <v>14</v>
      </c>
      <c r="C137" s="2413" t="s">
        <v>2617</v>
      </c>
      <c r="D137" s="2413" t="s">
        <v>2618</v>
      </c>
      <c r="E137" s="2413" t="s">
        <v>2619</v>
      </c>
      <c r="F137" s="2413" t="s">
        <v>2532</v>
      </c>
      <c r="G137" s="2413" t="s">
        <v>2620</v>
      </c>
      <c r="H137" s="2413" t="s">
        <v>24</v>
      </c>
      <c r="I137" s="2413" t="s">
        <v>991</v>
      </c>
    </row>
    <row customHeight="1" ht="11.25">
      <c r="A138" s="2413" t="s">
        <v>2199</v>
      </c>
      <c r="B138" s="2413" t="s">
        <v>14</v>
      </c>
      <c r="C138" s="2413" t="s">
        <v>2621</v>
      </c>
      <c r="D138" s="2413" t="s">
        <v>2622</v>
      </c>
      <c r="E138" s="2413" t="s">
        <v>2623</v>
      </c>
      <c r="F138" s="2413" t="s">
        <v>2230</v>
      </c>
      <c r="G138" s="2413" t="s">
        <v>2624</v>
      </c>
      <c r="H138" s="2413" t="s">
        <v>24</v>
      </c>
      <c r="I138" s="2413" t="s">
        <v>991</v>
      </c>
    </row>
    <row customHeight="1" ht="11.25">
      <c r="A139" s="2413" t="s">
        <v>2199</v>
      </c>
      <c r="B139" s="2413" t="s">
        <v>14</v>
      </c>
      <c r="C139" s="2413" t="s">
        <v>2625</v>
      </c>
      <c r="D139" s="2413" t="s">
        <v>2626</v>
      </c>
      <c r="E139" s="2413" t="s">
        <v>2627</v>
      </c>
      <c r="F139" s="2413" t="s">
        <v>2265</v>
      </c>
      <c r="G139" s="2413" t="s">
        <v>2628</v>
      </c>
      <c r="H139" s="2413" t="s">
        <v>24</v>
      </c>
      <c r="I139" s="2413" t="s">
        <v>991</v>
      </c>
    </row>
    <row customHeight="1" ht="11.25">
      <c r="A140" s="2413" t="s">
        <v>2199</v>
      </c>
      <c r="B140" s="2413" t="s">
        <v>14</v>
      </c>
      <c r="C140" s="2413" t="s">
        <v>2629</v>
      </c>
      <c r="D140" s="2413" t="s">
        <v>2630</v>
      </c>
      <c r="E140" s="2413" t="s">
        <v>2631</v>
      </c>
      <c r="F140" s="2413" t="s">
        <v>2203</v>
      </c>
      <c r="G140" s="2413" t="s">
        <v>2632</v>
      </c>
      <c r="H140" s="2413" t="s">
        <v>24</v>
      </c>
      <c r="I140" s="2413" t="s">
        <v>991</v>
      </c>
    </row>
    <row customHeight="1" ht="11.25">
      <c r="A141" s="2413" t="s">
        <v>2199</v>
      </c>
      <c r="B141" s="2413" t="s">
        <v>14</v>
      </c>
      <c r="C141" s="2413" t="s">
        <v>2633</v>
      </c>
      <c r="D141" s="2413" t="s">
        <v>2634</v>
      </c>
      <c r="E141" s="2413" t="s">
        <v>2635</v>
      </c>
      <c r="F141" s="2413" t="s">
        <v>2608</v>
      </c>
      <c r="G141" s="2413" t="s">
        <v>2636</v>
      </c>
      <c r="H141" s="2413" t="s">
        <v>24</v>
      </c>
      <c r="I141" s="2413" t="s">
        <v>991</v>
      </c>
    </row>
    <row customHeight="1" ht="11.25">
      <c r="A142" s="2413" t="s">
        <v>2199</v>
      </c>
      <c r="B142" s="2413" t="s">
        <v>14</v>
      </c>
      <c r="C142" s="2413" t="s">
        <v>2637</v>
      </c>
      <c r="D142" s="2413" t="s">
        <v>2638</v>
      </c>
      <c r="E142" s="2413" t="s">
        <v>2639</v>
      </c>
      <c r="F142" s="2413" t="s">
        <v>2532</v>
      </c>
      <c r="G142" s="2413" t="s">
        <v>2640</v>
      </c>
      <c r="H142" s="2413" t="s">
        <v>24</v>
      </c>
      <c r="I142" s="2413" t="s">
        <v>991</v>
      </c>
    </row>
    <row customHeight="1" ht="11.25">
      <c r="A143" s="2413" t="s">
        <v>2199</v>
      </c>
      <c r="B143" s="2413" t="s">
        <v>14</v>
      </c>
      <c r="C143" s="2413" t="s">
        <v>2641</v>
      </c>
      <c r="D143" s="2413" t="s">
        <v>2642</v>
      </c>
      <c r="E143" s="2413" t="s">
        <v>2643</v>
      </c>
      <c r="F143" s="2413" t="s">
        <v>2644</v>
      </c>
      <c r="G143" s="2413" t="s">
        <v>2645</v>
      </c>
      <c r="H143" s="2413" t="s">
        <v>24</v>
      </c>
      <c r="I143" s="2413" t="s">
        <v>991</v>
      </c>
    </row>
    <row customHeight="1" ht="11.25">
      <c r="A144" s="2413" t="s">
        <v>2199</v>
      </c>
      <c r="B144" s="2413" t="s">
        <v>14</v>
      </c>
      <c r="C144" s="2413" t="s">
        <v>2345</v>
      </c>
      <c r="D144" s="2413" t="s">
        <v>2346</v>
      </c>
      <c r="E144" s="2413" t="s">
        <v>2347</v>
      </c>
      <c r="F144" s="2413" t="s">
        <v>2230</v>
      </c>
      <c r="G144" s="2413" t="s">
        <v>2348</v>
      </c>
      <c r="H144" s="2413" t="s">
        <v>24</v>
      </c>
      <c r="I144" s="2413" t="s">
        <v>991</v>
      </c>
    </row>
    <row customHeight="1" ht="11.25">
      <c r="A145" s="2413" t="s">
        <v>2199</v>
      </c>
      <c r="B145" s="2413" t="s">
        <v>14</v>
      </c>
      <c r="C145" s="2413" t="s">
        <v>2646</v>
      </c>
      <c r="D145" s="2413" t="s">
        <v>2647</v>
      </c>
      <c r="E145" s="2413" t="s">
        <v>2648</v>
      </c>
      <c r="F145" s="2413" t="s">
        <v>2203</v>
      </c>
      <c r="G145" s="2413" t="s">
        <v>2649</v>
      </c>
      <c r="H145" s="2413" t="s">
        <v>24</v>
      </c>
      <c r="I145" s="2413" t="s">
        <v>991</v>
      </c>
    </row>
    <row customHeight="1" ht="11.25">
      <c r="A146" s="2413" t="s">
        <v>2199</v>
      </c>
      <c r="B146" s="2413" t="s">
        <v>14</v>
      </c>
      <c r="C146" s="2413" t="s">
        <v>2650</v>
      </c>
      <c r="D146" s="2413" t="s">
        <v>2651</v>
      </c>
      <c r="E146" s="2413" t="s">
        <v>2652</v>
      </c>
      <c r="F146" s="2413" t="s">
        <v>2572</v>
      </c>
      <c r="G146" s="2413" t="s">
        <v>2653</v>
      </c>
      <c r="H146" s="2413" t="s">
        <v>24</v>
      </c>
      <c r="I146" s="2413" t="s">
        <v>991</v>
      </c>
    </row>
    <row customHeight="1" ht="11.25">
      <c r="A147" s="2413" t="s">
        <v>2199</v>
      </c>
      <c r="B147" s="2413" t="s">
        <v>14</v>
      </c>
      <c r="C147" s="2413" t="s">
        <v>2654</v>
      </c>
      <c r="D147" s="2413" t="s">
        <v>2655</v>
      </c>
      <c r="E147" s="2413" t="s">
        <v>2656</v>
      </c>
      <c r="F147" s="2413" t="s">
        <v>2265</v>
      </c>
      <c r="G147" s="2413" t="s">
        <v>2657</v>
      </c>
      <c r="H147" s="2413" t="s">
        <v>24</v>
      </c>
      <c r="I147" s="2413" t="s">
        <v>991</v>
      </c>
    </row>
    <row customHeight="1" ht="11.25">
      <c r="A148" s="2413" t="s">
        <v>2199</v>
      </c>
      <c r="B148" s="2413" t="s">
        <v>14</v>
      </c>
      <c r="C148" s="2413" t="s">
        <v>2658</v>
      </c>
      <c r="D148" s="2413" t="s">
        <v>2659</v>
      </c>
      <c r="E148" s="2413" t="s">
        <v>2660</v>
      </c>
      <c r="F148" s="2413" t="s">
        <v>2567</v>
      </c>
      <c r="G148" s="2413" t="s">
        <v>2661</v>
      </c>
      <c r="H148" s="2413" t="s">
        <v>24</v>
      </c>
      <c r="I148" s="2413" t="s">
        <v>991</v>
      </c>
    </row>
    <row customHeight="1" ht="11.25">
      <c r="A149" s="2413" t="s">
        <v>2199</v>
      </c>
      <c r="B149" s="2413" t="s">
        <v>14</v>
      </c>
      <c r="C149" s="2413" t="s">
        <v>2662</v>
      </c>
      <c r="D149" s="2413" t="s">
        <v>2663</v>
      </c>
      <c r="E149" s="2413" t="s">
        <v>2664</v>
      </c>
      <c r="F149" s="2413" t="s">
        <v>2644</v>
      </c>
      <c r="G149" s="2413" t="s">
        <v>24</v>
      </c>
      <c r="H149" s="2413" t="s">
        <v>24</v>
      </c>
      <c r="I149" s="2413" t="s">
        <v>991</v>
      </c>
    </row>
    <row customHeight="1" ht="11.25">
      <c r="A150" s="2413" t="s">
        <v>2199</v>
      </c>
      <c r="B150" s="2413" t="s">
        <v>14</v>
      </c>
      <c r="C150" s="2413" t="s">
        <v>2665</v>
      </c>
      <c r="D150" s="2413" t="s">
        <v>2666</v>
      </c>
      <c r="E150" s="2413" t="s">
        <v>2667</v>
      </c>
      <c r="F150" s="2413" t="s">
        <v>2265</v>
      </c>
      <c r="G150" s="2413" t="s">
        <v>2657</v>
      </c>
      <c r="H150" s="2413" t="s">
        <v>24</v>
      </c>
      <c r="I150" s="2413" t="s">
        <v>991</v>
      </c>
    </row>
    <row customHeight="1" ht="11.25">
      <c r="A151" s="2413" t="s">
        <v>2199</v>
      </c>
      <c r="B151" s="2413" t="s">
        <v>14</v>
      </c>
      <c r="C151" s="2413" t="s">
        <v>2370</v>
      </c>
      <c r="D151" s="2413" t="s">
        <v>2371</v>
      </c>
      <c r="E151" s="2413" t="s">
        <v>2372</v>
      </c>
      <c r="F151" s="2413" t="s">
        <v>2265</v>
      </c>
      <c r="G151" s="2413" t="s">
        <v>2373</v>
      </c>
      <c r="H151" s="2413" t="s">
        <v>24</v>
      </c>
      <c r="I151" s="2413" t="s">
        <v>991</v>
      </c>
    </row>
    <row customHeight="1" ht="11.25">
      <c r="A152" s="2413" t="s">
        <v>2199</v>
      </c>
      <c r="B152" s="2413" t="s">
        <v>14</v>
      </c>
      <c r="C152" s="2413" t="s">
        <v>2668</v>
      </c>
      <c r="D152" s="2413" t="s">
        <v>2669</v>
      </c>
      <c r="E152" s="2413" t="s">
        <v>2670</v>
      </c>
      <c r="F152" s="2413" t="s">
        <v>2671</v>
      </c>
      <c r="G152" s="2413" t="s">
        <v>2672</v>
      </c>
      <c r="H152" s="2413" t="s">
        <v>24</v>
      </c>
      <c r="I152" s="2413" t="s">
        <v>991</v>
      </c>
    </row>
    <row customHeight="1" ht="11.25">
      <c r="A153" s="2413" t="s">
        <v>2199</v>
      </c>
      <c r="B153" s="2413" t="s">
        <v>14</v>
      </c>
      <c r="C153" s="2413" t="s">
        <v>2673</v>
      </c>
      <c r="D153" s="2413" t="s">
        <v>2674</v>
      </c>
      <c r="E153" s="2413" t="s">
        <v>2675</v>
      </c>
      <c r="F153" s="2413" t="s">
        <v>2608</v>
      </c>
      <c r="G153" s="2413" t="s">
        <v>2676</v>
      </c>
      <c r="H153" s="2413" t="s">
        <v>24</v>
      </c>
      <c r="I153" s="2413" t="s">
        <v>991</v>
      </c>
    </row>
    <row customHeight="1" ht="11.25">
      <c r="A154" s="2413" t="s">
        <v>2199</v>
      </c>
      <c r="B154" s="2413" t="s">
        <v>14</v>
      </c>
      <c r="C154" s="2413" t="s">
        <v>2677</v>
      </c>
      <c r="D154" s="2413" t="s">
        <v>2678</v>
      </c>
      <c r="E154" s="2413" t="s">
        <v>2679</v>
      </c>
      <c r="F154" s="2413" t="s">
        <v>2392</v>
      </c>
      <c r="G154" s="2413" t="s">
        <v>2680</v>
      </c>
      <c r="H154" s="2413" t="s">
        <v>24</v>
      </c>
      <c r="I154" s="2413" t="s">
        <v>991</v>
      </c>
    </row>
    <row customHeight="1" ht="11.25">
      <c r="A155" s="2413" t="s">
        <v>2199</v>
      </c>
      <c r="B155" s="2413" t="s">
        <v>14</v>
      </c>
      <c r="C155" s="2413" t="s">
        <v>2681</v>
      </c>
      <c r="D155" s="2413" t="s">
        <v>2682</v>
      </c>
      <c r="E155" s="2413" t="s">
        <v>2683</v>
      </c>
      <c r="F155" s="2413" t="s">
        <v>2392</v>
      </c>
      <c r="G155" s="2413" t="s">
        <v>2684</v>
      </c>
      <c r="H155" s="2413" t="s">
        <v>24</v>
      </c>
      <c r="I155" s="2413" t="s">
        <v>991</v>
      </c>
    </row>
    <row customHeight="1" ht="11.25">
      <c r="A156" s="2413" t="s">
        <v>2199</v>
      </c>
      <c r="B156" s="2413" t="s">
        <v>14</v>
      </c>
      <c r="C156" s="2413" t="s">
        <v>2685</v>
      </c>
      <c r="D156" s="2413" t="s">
        <v>2686</v>
      </c>
      <c r="E156" s="2413" t="s">
        <v>2687</v>
      </c>
      <c r="F156" s="2413" t="s">
        <v>51</v>
      </c>
      <c r="G156" s="2413" t="s">
        <v>2404</v>
      </c>
      <c r="H156" s="2413" t="s">
        <v>24</v>
      </c>
      <c r="I156" s="2413" t="s">
        <v>991</v>
      </c>
    </row>
    <row customHeight="1" ht="11.25">
      <c r="A157" s="2413" t="s">
        <v>2199</v>
      </c>
      <c r="B157" s="2413" t="s">
        <v>14</v>
      </c>
      <c r="C157" s="2413" t="s">
        <v>2688</v>
      </c>
      <c r="D157" s="2413" t="s">
        <v>2689</v>
      </c>
      <c r="E157" s="2413" t="s">
        <v>2690</v>
      </c>
      <c r="F157" s="2413" t="s">
        <v>2567</v>
      </c>
      <c r="G157" s="2413" t="s">
        <v>2691</v>
      </c>
      <c r="H157" s="2413" t="s">
        <v>24</v>
      </c>
      <c r="I157" s="2413" t="s">
        <v>991</v>
      </c>
    </row>
    <row customHeight="1" ht="11.25">
      <c r="A158" s="2413" t="s">
        <v>2199</v>
      </c>
      <c r="B158" s="2413" t="s">
        <v>14</v>
      </c>
      <c r="C158" s="2413" t="s">
        <v>2692</v>
      </c>
      <c r="D158" s="2413" t="s">
        <v>2693</v>
      </c>
      <c r="E158" s="2413" t="s">
        <v>2694</v>
      </c>
      <c r="F158" s="2413" t="s">
        <v>2251</v>
      </c>
      <c r="G158" s="2413" t="s">
        <v>2695</v>
      </c>
      <c r="H158" s="2413" t="s">
        <v>24</v>
      </c>
      <c r="I158" s="2413" t="s">
        <v>991</v>
      </c>
    </row>
    <row customHeight="1" ht="11.25">
      <c r="A159" s="2413" t="s">
        <v>2199</v>
      </c>
      <c r="B159" s="2413" t="s">
        <v>14</v>
      </c>
      <c r="C159" s="2413" t="s">
        <v>2459</v>
      </c>
      <c r="D159" s="2413" t="s">
        <v>2460</v>
      </c>
      <c r="E159" s="2413" t="s">
        <v>2461</v>
      </c>
      <c r="F159" s="2413" t="s">
        <v>2462</v>
      </c>
      <c r="G159" s="2413" t="s">
        <v>2463</v>
      </c>
      <c r="H159" s="2413" t="s">
        <v>24</v>
      </c>
      <c r="I159" s="2413" t="s">
        <v>991</v>
      </c>
    </row>
    <row customHeight="1" ht="11.25">
      <c r="A160" s="2413" t="s">
        <v>2199</v>
      </c>
      <c r="B160" s="2413" t="s">
        <v>14</v>
      </c>
      <c r="C160" s="2413" t="s">
        <v>24</v>
      </c>
      <c r="D160" s="2413" t="s">
        <v>2477</v>
      </c>
      <c r="E160" s="2413" t="s">
        <v>2478</v>
      </c>
      <c r="F160" s="2413" t="s">
        <v>2479</v>
      </c>
      <c r="G160" s="2413" t="s">
        <v>24</v>
      </c>
      <c r="H160" s="2413" t="s">
        <v>24</v>
      </c>
      <c r="I160" s="2413" t="s">
        <v>991</v>
      </c>
    </row>
    <row customHeight="1" ht="11.25">
      <c r="A161" s="2413" t="s">
        <v>2199</v>
      </c>
      <c r="B161" s="2413" t="s">
        <v>14</v>
      </c>
      <c r="C161" s="2413" t="s">
        <v>2696</v>
      </c>
      <c r="D161" s="2413" t="s">
        <v>2697</v>
      </c>
      <c r="E161" s="2413" t="s">
        <v>2698</v>
      </c>
      <c r="F161" s="2413" t="s">
        <v>2265</v>
      </c>
      <c r="G161" s="2413" t="s">
        <v>2699</v>
      </c>
      <c r="H161" s="2413" t="s">
        <v>24</v>
      </c>
      <c r="I161" s="2413" t="s">
        <v>991</v>
      </c>
    </row>
    <row customHeight="1" ht="11.25">
      <c r="A162" s="2413" t="s">
        <v>2199</v>
      </c>
      <c r="B162" s="2413" t="s">
        <v>14</v>
      </c>
      <c r="C162" s="2413" t="s">
        <v>2700</v>
      </c>
      <c r="D162" s="2413" t="s">
        <v>2701</v>
      </c>
      <c r="E162" s="2413" t="s">
        <v>2702</v>
      </c>
      <c r="F162" s="2413" t="s">
        <v>2572</v>
      </c>
      <c r="G162" s="2413" t="s">
        <v>2703</v>
      </c>
      <c r="H162" s="2413" t="s">
        <v>24</v>
      </c>
      <c r="I162" s="2413" t="s">
        <v>991</v>
      </c>
    </row>
    <row customHeight="1" ht="11.25">
      <c r="A163" s="2413" t="s">
        <v>2199</v>
      </c>
      <c r="B163" s="2413" t="s">
        <v>14</v>
      </c>
      <c r="C163" s="2413" t="s">
        <v>2704</v>
      </c>
      <c r="D163" s="2413" t="s">
        <v>2705</v>
      </c>
      <c r="E163" s="2413" t="s">
        <v>2706</v>
      </c>
      <c r="F163" s="2413" t="s">
        <v>2537</v>
      </c>
      <c r="G163" s="2413" t="s">
        <v>2707</v>
      </c>
      <c r="H163" s="2413" t="s">
        <v>24</v>
      </c>
      <c r="I163" s="2413" t="s">
        <v>991</v>
      </c>
    </row>
    <row customHeight="1" ht="11.25">
      <c r="A164" s="2413" t="s">
        <v>2199</v>
      </c>
      <c r="B164" s="2413" t="s">
        <v>14</v>
      </c>
      <c r="C164" s="2413" t="s">
        <v>2708</v>
      </c>
      <c r="D164" s="2413" t="s">
        <v>2709</v>
      </c>
      <c r="E164" s="2413" t="s">
        <v>2710</v>
      </c>
      <c r="F164" s="2413" t="s">
        <v>2572</v>
      </c>
      <c r="G164" s="2413" t="s">
        <v>2711</v>
      </c>
      <c r="H164" s="2413" t="s">
        <v>24</v>
      </c>
      <c r="I164" s="2413" t="s">
        <v>991</v>
      </c>
    </row>
    <row customHeight="1" ht="11.25">
      <c r="A165" s="2413" t="s">
        <v>2199</v>
      </c>
      <c r="B165" s="2413" t="s">
        <v>14</v>
      </c>
      <c r="C165" s="2413" t="s">
        <v>2485</v>
      </c>
      <c r="D165" s="2413" t="s">
        <v>2486</v>
      </c>
      <c r="E165" s="2413" t="s">
        <v>2487</v>
      </c>
      <c r="F165" s="2413" t="s">
        <v>2488</v>
      </c>
      <c r="G165" s="2413" t="s">
        <v>24</v>
      </c>
      <c r="H165" s="2413" t="s">
        <v>24</v>
      </c>
      <c r="I165" s="2413" t="s">
        <v>991</v>
      </c>
    </row>
    <row customHeight="1" ht="11.25">
      <c r="A166" s="2413" t="s">
        <v>2199</v>
      </c>
      <c r="B166" s="2413" t="s">
        <v>14</v>
      </c>
      <c r="C166" s="2413" t="s">
        <v>2489</v>
      </c>
      <c r="D166" s="2413" t="s">
        <v>2490</v>
      </c>
      <c r="E166" s="2413" t="s">
        <v>2491</v>
      </c>
      <c r="F166" s="2413" t="s">
        <v>2492</v>
      </c>
      <c r="G166" s="2413" t="s">
        <v>2493</v>
      </c>
      <c r="H166" s="2413" t="s">
        <v>24</v>
      </c>
      <c r="I166" s="2413" t="s">
        <v>991</v>
      </c>
    </row>
    <row customHeight="1" ht="11.25">
      <c r="A167" s="2413" t="s">
        <v>2199</v>
      </c>
      <c r="B167" s="2413" t="s">
        <v>14</v>
      </c>
      <c r="C167" s="2413" t="s">
        <v>2497</v>
      </c>
      <c r="D167" s="2413" t="s">
        <v>2498</v>
      </c>
      <c r="E167" s="2413" t="s">
        <v>2499</v>
      </c>
      <c r="F167" s="2413" t="s">
        <v>2500</v>
      </c>
      <c r="G167" s="2413" t="s">
        <v>2319</v>
      </c>
      <c r="H167" s="2413" t="s">
        <v>24</v>
      </c>
      <c r="I167" s="2413" t="s">
        <v>991</v>
      </c>
    </row>
    <row customHeight="1" ht="11.25">
      <c r="A168" s="2413" t="s">
        <v>2199</v>
      </c>
      <c r="B168" s="2413" t="s">
        <v>14</v>
      </c>
      <c r="C168" s="2413" t="s">
        <v>2712</v>
      </c>
      <c r="D168" s="2413" t="s">
        <v>2713</v>
      </c>
      <c r="E168" s="2413" t="s">
        <v>2714</v>
      </c>
      <c r="F168" s="2413" t="s">
        <v>2567</v>
      </c>
      <c r="G168" s="2413" t="s">
        <v>2715</v>
      </c>
      <c r="H168" s="2413" t="s">
        <v>24</v>
      </c>
      <c r="I168" s="2413" t="s">
        <v>991</v>
      </c>
    </row>
    <row customHeight="1" ht="11.25">
      <c r="A169" s="2413" t="s">
        <v>2199</v>
      </c>
      <c r="B169" s="2413" t="s">
        <v>14</v>
      </c>
      <c r="C169" s="2413" t="s">
        <v>2501</v>
      </c>
      <c r="D169" s="2413" t="s">
        <v>2502</v>
      </c>
      <c r="E169" s="2413" t="s">
        <v>2503</v>
      </c>
      <c r="F169" s="2413" t="s">
        <v>2504</v>
      </c>
      <c r="G169" s="2413" t="s">
        <v>2505</v>
      </c>
      <c r="H169" s="2413" t="s">
        <v>24</v>
      </c>
      <c r="I169" s="2413" t="s">
        <v>991</v>
      </c>
    </row>
    <row customHeight="1" ht="11.25">
      <c r="A170" s="2413" t="s">
        <v>2199</v>
      </c>
      <c r="B170" s="2413" t="s">
        <v>14</v>
      </c>
      <c r="C170" s="2413" t="s">
        <v>2513</v>
      </c>
      <c r="D170" s="2413" t="s">
        <v>2514</v>
      </c>
      <c r="E170" s="2413" t="s">
        <v>2515</v>
      </c>
      <c r="F170" s="2413" t="s">
        <v>2208</v>
      </c>
      <c r="G170" s="2413" t="s">
        <v>2516</v>
      </c>
      <c r="H170" s="2413" t="s">
        <v>24</v>
      </c>
      <c r="I170" s="2413" t="s">
        <v>594</v>
      </c>
    </row>
    <row customHeight="1" ht="11.25">
      <c r="A171" s="2413" t="s">
        <v>2199</v>
      </c>
      <c r="B171" s="2413" t="s">
        <v>14</v>
      </c>
      <c r="C171" s="2413" t="s">
        <v>2210</v>
      </c>
      <c r="D171" s="2413" t="s">
        <v>2211</v>
      </c>
      <c r="E171" s="2413" t="s">
        <v>2212</v>
      </c>
      <c r="F171" s="2413" t="s">
        <v>2208</v>
      </c>
      <c r="G171" s="2413" t="s">
        <v>2213</v>
      </c>
      <c r="H171" s="2413" t="s">
        <v>24</v>
      </c>
      <c r="I171" s="2413" t="s">
        <v>594</v>
      </c>
    </row>
    <row customHeight="1" ht="11.25">
      <c r="A172" s="2413" t="s">
        <v>2199</v>
      </c>
      <c r="B172" s="2413" t="s">
        <v>14</v>
      </c>
      <c r="C172" s="2413" t="s">
        <v>2262</v>
      </c>
      <c r="D172" s="2413" t="s">
        <v>2263</v>
      </c>
      <c r="E172" s="2413" t="s">
        <v>2264</v>
      </c>
      <c r="F172" s="2413" t="s">
        <v>2265</v>
      </c>
      <c r="G172" s="2413" t="s">
        <v>2266</v>
      </c>
      <c r="H172" s="2413" t="s">
        <v>24</v>
      </c>
      <c r="I172" s="2413" t="s">
        <v>594</v>
      </c>
    </row>
    <row customHeight="1" ht="11.25">
      <c r="A173" s="2413" t="s">
        <v>2199</v>
      </c>
      <c r="B173" s="2413" t="s">
        <v>14</v>
      </c>
      <c r="C173" s="2413" t="s">
        <v>2539</v>
      </c>
      <c r="D173" s="2413" t="s">
        <v>2540</v>
      </c>
      <c r="E173" s="2413" t="s">
        <v>2541</v>
      </c>
      <c r="F173" s="2413" t="s">
        <v>2537</v>
      </c>
      <c r="G173" s="2413" t="s">
        <v>2542</v>
      </c>
      <c r="H173" s="2413" t="s">
        <v>24</v>
      </c>
      <c r="I173" s="2413" t="s">
        <v>594</v>
      </c>
    </row>
    <row customHeight="1" ht="11.25">
      <c r="A174" s="2413" t="s">
        <v>2199</v>
      </c>
      <c r="B174" s="2413" t="s">
        <v>14</v>
      </c>
      <c r="C174" s="2413" t="s">
        <v>2547</v>
      </c>
      <c r="D174" s="2413" t="s">
        <v>2548</v>
      </c>
      <c r="E174" s="2413" t="s">
        <v>2549</v>
      </c>
      <c r="F174" s="2413" t="s">
        <v>2448</v>
      </c>
      <c r="G174" s="2413" t="s">
        <v>2550</v>
      </c>
      <c r="H174" s="2413" t="s">
        <v>24</v>
      </c>
      <c r="I174" s="2413" t="s">
        <v>594</v>
      </c>
    </row>
    <row customHeight="1" ht="11.25">
      <c r="A175" s="2413" t="s">
        <v>2199</v>
      </c>
      <c r="B175" s="2413" t="s">
        <v>14</v>
      </c>
      <c r="C175" s="2413" t="s">
        <v>2279</v>
      </c>
      <c r="D175" s="2413" t="s">
        <v>2280</v>
      </c>
      <c r="E175" s="2413" t="s">
        <v>2281</v>
      </c>
      <c r="F175" s="2413" t="s">
        <v>51</v>
      </c>
      <c r="G175" s="2413" t="s">
        <v>2282</v>
      </c>
      <c r="H175" s="2413" t="s">
        <v>24</v>
      </c>
      <c r="I175" s="2413" t="s">
        <v>594</v>
      </c>
    </row>
    <row customHeight="1" ht="11.25">
      <c r="A176" s="2413" t="s">
        <v>2199</v>
      </c>
      <c r="B176" s="2413" t="s">
        <v>14</v>
      </c>
      <c r="C176" s="2413" t="s">
        <v>2716</v>
      </c>
      <c r="D176" s="2413" t="s">
        <v>2717</v>
      </c>
      <c r="E176" s="2413" t="s">
        <v>2718</v>
      </c>
      <c r="F176" s="2413" t="s">
        <v>51</v>
      </c>
      <c r="G176" s="2413" t="s">
        <v>2719</v>
      </c>
      <c r="H176" s="2413" t="s">
        <v>24</v>
      </c>
      <c r="I176" s="2413" t="s">
        <v>594</v>
      </c>
    </row>
    <row customHeight="1" ht="11.25">
      <c r="A177" s="2413" t="s">
        <v>2199</v>
      </c>
      <c r="B177" s="2413" t="s">
        <v>14</v>
      </c>
      <c r="C177" s="2413" t="s">
        <v>2555</v>
      </c>
      <c r="D177" s="2413" t="s">
        <v>2556</v>
      </c>
      <c r="E177" s="2413" t="s">
        <v>2557</v>
      </c>
      <c r="F177" s="2413" t="s">
        <v>2392</v>
      </c>
      <c r="G177" s="2413" t="s">
        <v>2558</v>
      </c>
      <c r="H177" s="2413" t="s">
        <v>2559</v>
      </c>
      <c r="I177" s="2413" t="s">
        <v>594</v>
      </c>
    </row>
    <row customHeight="1" ht="11.25">
      <c r="A178" s="2413" t="s">
        <v>2199</v>
      </c>
      <c r="B178" s="2413" t="s">
        <v>14</v>
      </c>
      <c r="C178" s="2413" t="s">
        <v>2587</v>
      </c>
      <c r="D178" s="2413" t="s">
        <v>46</v>
      </c>
      <c r="E178" s="2413" t="s">
        <v>49</v>
      </c>
      <c r="F178" s="2413" t="s">
        <v>51</v>
      </c>
      <c r="G178" s="2413" t="s">
        <v>2588</v>
      </c>
      <c r="H178" s="2413" t="s">
        <v>24</v>
      </c>
      <c r="I178" s="2413" t="s">
        <v>594</v>
      </c>
    </row>
    <row customHeight="1" ht="11.25">
      <c r="A179" s="2413" t="s">
        <v>2199</v>
      </c>
      <c r="B179" s="2413" t="s">
        <v>14</v>
      </c>
      <c r="C179" s="2413" t="s">
        <v>2720</v>
      </c>
      <c r="D179" s="2413" t="s">
        <v>2721</v>
      </c>
      <c r="E179" s="2413" t="s">
        <v>2722</v>
      </c>
      <c r="F179" s="2413" t="s">
        <v>2328</v>
      </c>
      <c r="G179" s="2413" t="s">
        <v>2723</v>
      </c>
      <c r="H179" s="2413" t="s">
        <v>24</v>
      </c>
      <c r="I179" s="2413" t="s">
        <v>594</v>
      </c>
    </row>
    <row customHeight="1" ht="11.25">
      <c r="A180" s="2413" t="s">
        <v>2199</v>
      </c>
      <c r="B180" s="2413" t="s">
        <v>14</v>
      </c>
      <c r="C180" s="2413" t="s">
        <v>2345</v>
      </c>
      <c r="D180" s="2413" t="s">
        <v>2346</v>
      </c>
      <c r="E180" s="2413" t="s">
        <v>2347</v>
      </c>
      <c r="F180" s="2413" t="s">
        <v>2230</v>
      </c>
      <c r="G180" s="2413" t="s">
        <v>2348</v>
      </c>
      <c r="H180" s="2413" t="s">
        <v>24</v>
      </c>
      <c r="I180" s="2413" t="s">
        <v>594</v>
      </c>
    </row>
    <row customHeight="1" ht="11.25">
      <c r="A181" s="2413" t="s">
        <v>2199</v>
      </c>
      <c r="B181" s="2413" t="s">
        <v>14</v>
      </c>
      <c r="C181" s="2413" t="s">
        <v>2724</v>
      </c>
      <c r="D181" s="2413" t="s">
        <v>2725</v>
      </c>
      <c r="E181" s="2413" t="s">
        <v>2726</v>
      </c>
      <c r="F181" s="2413" t="s">
        <v>2727</v>
      </c>
      <c r="G181" s="2413" t="s">
        <v>24</v>
      </c>
      <c r="H181" s="2413" t="s">
        <v>24</v>
      </c>
      <c r="I181" s="2413" t="s">
        <v>594</v>
      </c>
    </row>
    <row customHeight="1" ht="11.25">
      <c r="A182" s="2413" t="s">
        <v>2199</v>
      </c>
      <c r="B182" s="2413" t="s">
        <v>14</v>
      </c>
      <c r="C182" s="2413" t="s">
        <v>2665</v>
      </c>
      <c r="D182" s="2413" t="s">
        <v>2666</v>
      </c>
      <c r="E182" s="2413" t="s">
        <v>2667</v>
      </c>
      <c r="F182" s="2413" t="s">
        <v>2265</v>
      </c>
      <c r="G182" s="2413" t="s">
        <v>2657</v>
      </c>
      <c r="H182" s="2413" t="s">
        <v>24</v>
      </c>
      <c r="I182" s="2413" t="s">
        <v>594</v>
      </c>
    </row>
    <row customHeight="1" ht="11.25">
      <c r="A183" s="2413" t="s">
        <v>2199</v>
      </c>
      <c r="B183" s="2413" t="s">
        <v>14</v>
      </c>
      <c r="C183" s="2413" t="s">
        <v>2370</v>
      </c>
      <c r="D183" s="2413" t="s">
        <v>2371</v>
      </c>
      <c r="E183" s="2413" t="s">
        <v>2372</v>
      </c>
      <c r="F183" s="2413" t="s">
        <v>2265</v>
      </c>
      <c r="G183" s="2413" t="s">
        <v>2373</v>
      </c>
      <c r="H183" s="2413" t="s">
        <v>24</v>
      </c>
      <c r="I183" s="2413" t="s">
        <v>594</v>
      </c>
    </row>
    <row customHeight="1" ht="11.25">
      <c r="A184" s="2413" t="s">
        <v>2199</v>
      </c>
      <c r="B184" s="2413" t="s">
        <v>14</v>
      </c>
      <c r="C184" s="2413" t="s">
        <v>2668</v>
      </c>
      <c r="D184" s="2413" t="s">
        <v>2669</v>
      </c>
      <c r="E184" s="2413" t="s">
        <v>2670</v>
      </c>
      <c r="F184" s="2413" t="s">
        <v>2671</v>
      </c>
      <c r="G184" s="2413" t="s">
        <v>2672</v>
      </c>
      <c r="H184" s="2413" t="s">
        <v>24</v>
      </c>
      <c r="I184" s="2413" t="s">
        <v>594</v>
      </c>
    </row>
    <row customHeight="1" ht="11.25">
      <c r="A185" s="2413" t="s">
        <v>2199</v>
      </c>
      <c r="B185" s="2413" t="s">
        <v>14</v>
      </c>
      <c r="C185" s="2413" t="s">
        <v>2374</v>
      </c>
      <c r="D185" s="2413" t="s">
        <v>2375</v>
      </c>
      <c r="E185" s="2413" t="s">
        <v>2376</v>
      </c>
      <c r="F185" s="2413" t="s">
        <v>2377</v>
      </c>
      <c r="G185" s="2413" t="s">
        <v>2378</v>
      </c>
      <c r="H185" s="2413" t="s">
        <v>24</v>
      </c>
      <c r="I185" s="2413" t="s">
        <v>594</v>
      </c>
    </row>
    <row customHeight="1" ht="11.25">
      <c r="A186" s="2413" t="s">
        <v>2199</v>
      </c>
      <c r="B186" s="2413" t="s">
        <v>14</v>
      </c>
      <c r="C186" s="2413" t="s">
        <v>2681</v>
      </c>
      <c r="D186" s="2413" t="s">
        <v>2682</v>
      </c>
      <c r="E186" s="2413" t="s">
        <v>2683</v>
      </c>
      <c r="F186" s="2413" t="s">
        <v>2392</v>
      </c>
      <c r="G186" s="2413" t="s">
        <v>2684</v>
      </c>
      <c r="H186" s="2413" t="s">
        <v>24</v>
      </c>
      <c r="I186" s="2413" t="s">
        <v>594</v>
      </c>
    </row>
    <row customHeight="1" ht="11.25">
      <c r="A187" s="2413" t="s">
        <v>2199</v>
      </c>
      <c r="B187" s="2413" t="s">
        <v>14</v>
      </c>
      <c r="C187" s="2413" t="s">
        <v>2685</v>
      </c>
      <c r="D187" s="2413" t="s">
        <v>2686</v>
      </c>
      <c r="E187" s="2413" t="s">
        <v>2687</v>
      </c>
      <c r="F187" s="2413" t="s">
        <v>51</v>
      </c>
      <c r="G187" s="2413" t="s">
        <v>2404</v>
      </c>
      <c r="H187" s="2413" t="s">
        <v>24</v>
      </c>
      <c r="I187" s="2413" t="s">
        <v>594</v>
      </c>
    </row>
    <row customHeight="1" ht="11.25">
      <c r="A188" s="2413" t="s">
        <v>2199</v>
      </c>
      <c r="B188" s="2413" t="s">
        <v>14</v>
      </c>
      <c r="C188" s="2413" t="s">
        <v>2728</v>
      </c>
      <c r="D188" s="2413" t="s">
        <v>2729</v>
      </c>
      <c r="E188" s="2413" t="s">
        <v>2730</v>
      </c>
      <c r="F188" s="2413" t="s">
        <v>2203</v>
      </c>
      <c r="G188" s="2413" t="s">
        <v>2731</v>
      </c>
      <c r="H188" s="2413" t="s">
        <v>24</v>
      </c>
      <c r="I188" s="2413" t="s">
        <v>594</v>
      </c>
    </row>
    <row customHeight="1" ht="11.25">
      <c r="A189" s="2413" t="s">
        <v>2199</v>
      </c>
      <c r="B189" s="2413" t="s">
        <v>14</v>
      </c>
      <c r="C189" s="2413" t="s">
        <v>2732</v>
      </c>
      <c r="D189" s="2413" t="s">
        <v>2733</v>
      </c>
      <c r="E189" s="2413" t="s">
        <v>2734</v>
      </c>
      <c r="F189" s="2413" t="s">
        <v>2448</v>
      </c>
      <c r="G189" s="2413" t="s">
        <v>2735</v>
      </c>
      <c r="H189" s="2413" t="s">
        <v>24</v>
      </c>
      <c r="I189" s="2413" t="s">
        <v>594</v>
      </c>
    </row>
    <row customHeight="1" ht="11.25">
      <c r="A190" s="2413" t="s">
        <v>2199</v>
      </c>
      <c r="B190" s="2413" t="s">
        <v>14</v>
      </c>
      <c r="C190" s="2413" t="s">
        <v>2736</v>
      </c>
      <c r="D190" s="2413" t="s">
        <v>2737</v>
      </c>
      <c r="E190" s="2413" t="s">
        <v>2738</v>
      </c>
      <c r="F190" s="2413" t="s">
        <v>2739</v>
      </c>
      <c r="G190" s="2413" t="s">
        <v>2740</v>
      </c>
      <c r="H190" s="2413" t="s">
        <v>24</v>
      </c>
      <c r="I190" s="2413" t="s">
        <v>594</v>
      </c>
    </row>
    <row customHeight="1" ht="11.25">
      <c r="A191" s="2413" t="s">
        <v>2199</v>
      </c>
      <c r="B191" s="2413" t="s">
        <v>14</v>
      </c>
      <c r="C191" s="2413" t="s">
        <v>2741</v>
      </c>
      <c r="D191" s="2413" t="s">
        <v>2742</v>
      </c>
      <c r="E191" s="2413" t="s">
        <v>2743</v>
      </c>
      <c r="F191" s="2413" t="s">
        <v>2265</v>
      </c>
      <c r="G191" s="2413" t="s">
        <v>2744</v>
      </c>
      <c r="H191" s="2413" t="s">
        <v>24</v>
      </c>
      <c r="I191" s="2413" t="s">
        <v>594</v>
      </c>
    </row>
    <row customHeight="1" ht="11.25">
      <c r="A192" s="2413" t="s">
        <v>2199</v>
      </c>
      <c r="B192" s="2413" t="s">
        <v>14</v>
      </c>
      <c r="C192" s="2413" t="s">
        <v>2450</v>
      </c>
      <c r="D192" s="2413" t="s">
        <v>2451</v>
      </c>
      <c r="E192" s="2413" t="s">
        <v>2452</v>
      </c>
      <c r="F192" s="2413" t="s">
        <v>2453</v>
      </c>
      <c r="G192" s="2413" t="s">
        <v>2454</v>
      </c>
      <c r="H192" s="2413" t="s">
        <v>24</v>
      </c>
      <c r="I192" s="2413" t="s">
        <v>594</v>
      </c>
    </row>
    <row customHeight="1" ht="11.25">
      <c r="A193" s="2413" t="s">
        <v>2199</v>
      </c>
      <c r="B193" s="2413" t="s">
        <v>14</v>
      </c>
      <c r="C193" s="2413" t="s">
        <v>2692</v>
      </c>
      <c r="D193" s="2413" t="s">
        <v>2693</v>
      </c>
      <c r="E193" s="2413" t="s">
        <v>2694</v>
      </c>
      <c r="F193" s="2413" t="s">
        <v>2251</v>
      </c>
      <c r="G193" s="2413" t="s">
        <v>2695</v>
      </c>
      <c r="H193" s="2413" t="s">
        <v>24</v>
      </c>
      <c r="I193" s="2413" t="s">
        <v>594</v>
      </c>
    </row>
    <row customHeight="1" ht="11.25">
      <c r="A194" s="2413" t="s">
        <v>2199</v>
      </c>
      <c r="B194" s="2413" t="s">
        <v>14</v>
      </c>
      <c r="C194" s="2413" t="s">
        <v>2459</v>
      </c>
      <c r="D194" s="2413" t="s">
        <v>2460</v>
      </c>
      <c r="E194" s="2413" t="s">
        <v>2461</v>
      </c>
      <c r="F194" s="2413" t="s">
        <v>2462</v>
      </c>
      <c r="G194" s="2413" t="s">
        <v>2463</v>
      </c>
      <c r="H194" s="2413" t="s">
        <v>24</v>
      </c>
      <c r="I194" s="2413" t="s">
        <v>594</v>
      </c>
    </row>
    <row customHeight="1" ht="11.25">
      <c r="A195" s="2413" t="s">
        <v>2199</v>
      </c>
      <c r="B195" s="2413" t="s">
        <v>14</v>
      </c>
      <c r="C195" s="2413" t="s">
        <v>24</v>
      </c>
      <c r="D195" s="2413" t="s">
        <v>2477</v>
      </c>
      <c r="E195" s="2413" t="s">
        <v>2478</v>
      </c>
      <c r="F195" s="2413" t="s">
        <v>2479</v>
      </c>
      <c r="G195" s="2413" t="s">
        <v>24</v>
      </c>
      <c r="H195" s="2413" t="s">
        <v>24</v>
      </c>
      <c r="I195" s="2413" t="s">
        <v>594</v>
      </c>
    </row>
    <row customHeight="1" ht="11.25">
      <c r="A196" s="2413" t="s">
        <v>2199</v>
      </c>
      <c r="B196" s="2413" t="s">
        <v>14</v>
      </c>
      <c r="C196" s="2413" t="s">
        <v>2485</v>
      </c>
      <c r="D196" s="2413" t="s">
        <v>2486</v>
      </c>
      <c r="E196" s="2413" t="s">
        <v>2487</v>
      </c>
      <c r="F196" s="2413" t="s">
        <v>2488</v>
      </c>
      <c r="G196" s="2413" t="s">
        <v>24</v>
      </c>
      <c r="H196" s="2413" t="s">
        <v>24</v>
      </c>
      <c r="I196" s="2413" t="s">
        <v>594</v>
      </c>
    </row>
    <row customHeight="1" ht="11.25">
      <c r="A197" s="2413" t="s">
        <v>2199</v>
      </c>
      <c r="B197" s="2413" t="s">
        <v>14</v>
      </c>
      <c r="C197" s="2413" t="s">
        <v>2489</v>
      </c>
      <c r="D197" s="2413" t="s">
        <v>2490</v>
      </c>
      <c r="E197" s="2413" t="s">
        <v>2491</v>
      </c>
      <c r="F197" s="2413" t="s">
        <v>2492</v>
      </c>
      <c r="G197" s="2413" t="s">
        <v>2493</v>
      </c>
      <c r="H197" s="2413" t="s">
        <v>24</v>
      </c>
      <c r="I197" s="2413" t="s">
        <v>594</v>
      </c>
    </row>
    <row customHeight="1" ht="11.25">
      <c r="A198" s="2413" t="s">
        <v>2199</v>
      </c>
      <c r="B198" s="2413" t="s">
        <v>14</v>
      </c>
      <c r="C198" s="2413" t="s">
        <v>2497</v>
      </c>
      <c r="D198" s="2413" t="s">
        <v>2498</v>
      </c>
      <c r="E198" s="2413" t="s">
        <v>2499</v>
      </c>
      <c r="F198" s="2413" t="s">
        <v>2500</v>
      </c>
      <c r="G198" s="2413" t="s">
        <v>2319</v>
      </c>
      <c r="H198" s="2413" t="s">
        <v>24</v>
      </c>
      <c r="I198" s="2413" t="s">
        <v>594</v>
      </c>
    </row>
    <row customHeight="1" ht="11.25">
      <c r="A199" s="2413" t="s">
        <v>2199</v>
      </c>
      <c r="B199" s="2413" t="s">
        <v>14</v>
      </c>
      <c r="C199" s="2413" t="s">
        <v>2501</v>
      </c>
      <c r="D199" s="2413" t="s">
        <v>2502</v>
      </c>
      <c r="E199" s="2413" t="s">
        <v>2503</v>
      </c>
      <c r="F199" s="2413" t="s">
        <v>2504</v>
      </c>
      <c r="G199" s="2413" t="s">
        <v>2505</v>
      </c>
      <c r="H199" s="2413" t="s">
        <v>24</v>
      </c>
      <c r="I199" s="2413" t="s">
        <v>594</v>
      </c>
    </row>
    <row customHeight="1" ht="11.25">
      <c r="A200" s="2413" t="s">
        <v>2199</v>
      </c>
      <c r="B200" s="2413" t="s">
        <v>14</v>
      </c>
      <c r="C200" s="2413" t="s">
        <v>2214</v>
      </c>
      <c r="D200" s="2413" t="s">
        <v>2215</v>
      </c>
      <c r="E200" s="2413" t="s">
        <v>2216</v>
      </c>
      <c r="F200" s="2413" t="s">
        <v>2217</v>
      </c>
      <c r="G200" s="2413" t="s">
        <v>2218</v>
      </c>
      <c r="H200" s="2413" t="s">
        <v>24</v>
      </c>
      <c r="I200" s="2413" t="s">
        <v>1014</v>
      </c>
    </row>
    <row customHeight="1" ht="11.25">
      <c r="A201" s="2413" t="s">
        <v>2199</v>
      </c>
      <c r="B201" s="2413" t="s">
        <v>14</v>
      </c>
      <c r="C201" s="2413" t="s">
        <v>2745</v>
      </c>
      <c r="D201" s="2413" t="s">
        <v>2746</v>
      </c>
      <c r="E201" s="2413" t="s">
        <v>2747</v>
      </c>
      <c r="F201" s="2413" t="s">
        <v>420</v>
      </c>
      <c r="G201" s="2413" t="s">
        <v>2748</v>
      </c>
      <c r="H201" s="2413" t="s">
        <v>24</v>
      </c>
      <c r="I201" s="2413" t="s">
        <v>1014</v>
      </c>
    </row>
    <row customHeight="1" ht="11.25">
      <c r="A202" s="2413" t="s">
        <v>2199</v>
      </c>
      <c r="B202" s="2413" t="s">
        <v>14</v>
      </c>
      <c r="C202" s="2413" t="s">
        <v>2749</v>
      </c>
      <c r="D202" s="2413" t="s">
        <v>2750</v>
      </c>
      <c r="E202" s="2413" t="s">
        <v>2751</v>
      </c>
      <c r="F202" s="2413" t="s">
        <v>420</v>
      </c>
      <c r="G202" s="2413" t="s">
        <v>2752</v>
      </c>
      <c r="H202" s="2413" t="s">
        <v>24</v>
      </c>
      <c r="I202" s="2413" t="s">
        <v>1014</v>
      </c>
    </row>
    <row customHeight="1" ht="11.25">
      <c r="A203" s="2413" t="s">
        <v>2199</v>
      </c>
      <c r="B203" s="2413" t="s">
        <v>14</v>
      </c>
      <c r="C203" s="2413" t="s">
        <v>2753</v>
      </c>
      <c r="D203" s="2413" t="s">
        <v>2754</v>
      </c>
      <c r="E203" s="2413" t="s">
        <v>2755</v>
      </c>
      <c r="F203" s="2413" t="s">
        <v>420</v>
      </c>
      <c r="G203" s="2413" t="s">
        <v>2752</v>
      </c>
      <c r="H203" s="2413" t="s">
        <v>24</v>
      </c>
      <c r="I203" s="2413" t="s">
        <v>1014</v>
      </c>
    </row>
    <row customHeight="1" ht="11.25">
      <c r="A204" s="2413" t="s">
        <v>2199</v>
      </c>
      <c r="B204" s="2413" t="s">
        <v>14</v>
      </c>
      <c r="C204" s="2413" t="s">
        <v>2756</v>
      </c>
      <c r="D204" s="2413" t="s">
        <v>2757</v>
      </c>
      <c r="E204" s="2413" t="s">
        <v>2758</v>
      </c>
      <c r="F204" s="2413" t="s">
        <v>420</v>
      </c>
      <c r="G204" s="2413" t="s">
        <v>2759</v>
      </c>
      <c r="H204" s="2413" t="s">
        <v>24</v>
      </c>
      <c r="I204" s="2413" t="s">
        <v>1014</v>
      </c>
    </row>
    <row customHeight="1" ht="11.25">
      <c r="A205" s="2413" t="s">
        <v>2199</v>
      </c>
      <c r="B205" s="2413" t="s">
        <v>14</v>
      </c>
      <c r="C205" s="2413" t="s">
        <v>2760</v>
      </c>
      <c r="D205" s="2413" t="s">
        <v>2761</v>
      </c>
      <c r="E205" s="2413" t="s">
        <v>2762</v>
      </c>
      <c r="F205" s="2413" t="s">
        <v>420</v>
      </c>
      <c r="G205" s="2413" t="s">
        <v>2763</v>
      </c>
      <c r="H205" s="2413" t="s">
        <v>24</v>
      </c>
      <c r="I205" s="2413" t="s">
        <v>1014</v>
      </c>
    </row>
    <row customHeight="1" ht="11.25">
      <c r="A206" s="2413" t="s">
        <v>2199</v>
      </c>
      <c r="B206" s="2413" t="s">
        <v>14</v>
      </c>
      <c r="C206" s="2413" t="s">
        <v>2764</v>
      </c>
      <c r="D206" s="2413" t="s">
        <v>2765</v>
      </c>
      <c r="E206" s="2413" t="s">
        <v>2766</v>
      </c>
      <c r="F206" s="2413" t="s">
        <v>420</v>
      </c>
      <c r="G206" s="2413" t="s">
        <v>24</v>
      </c>
      <c r="H206" s="2413" t="s">
        <v>24</v>
      </c>
      <c r="I206" s="2413" t="s">
        <v>1014</v>
      </c>
    </row>
    <row customHeight="1" ht="11.25">
      <c r="A207" s="2413" t="s">
        <v>2199</v>
      </c>
      <c r="B207" s="2413" t="s">
        <v>14</v>
      </c>
      <c r="C207" s="2413" t="s">
        <v>2767</v>
      </c>
      <c r="D207" s="2413" t="s">
        <v>2768</v>
      </c>
      <c r="E207" s="2413" t="s">
        <v>2769</v>
      </c>
      <c r="F207" s="2413" t="s">
        <v>420</v>
      </c>
      <c r="G207" s="2413" t="s">
        <v>2770</v>
      </c>
      <c r="H207" s="2413" t="s">
        <v>24</v>
      </c>
      <c r="I207" s="2413" t="s">
        <v>1014</v>
      </c>
    </row>
    <row customHeight="1" ht="11.25">
      <c r="A208" s="2413" t="s">
        <v>2199</v>
      </c>
      <c r="B208" s="2413" t="s">
        <v>14</v>
      </c>
      <c r="C208" s="2413" t="s">
        <v>2771</v>
      </c>
      <c r="D208" s="2413" t="s">
        <v>2772</v>
      </c>
      <c r="E208" s="2413" t="s">
        <v>2773</v>
      </c>
      <c r="F208" s="2413" t="s">
        <v>420</v>
      </c>
      <c r="G208" s="2413" t="s">
        <v>2774</v>
      </c>
      <c r="H208" s="2413" t="s">
        <v>24</v>
      </c>
      <c r="I208" s="2413" t="s">
        <v>1014</v>
      </c>
    </row>
    <row customHeight="1" ht="11.25">
      <c r="A209" s="2413" t="s">
        <v>2199</v>
      </c>
      <c r="B209" s="2413" t="s">
        <v>14</v>
      </c>
      <c r="C209" s="2413" t="s">
        <v>2775</v>
      </c>
      <c r="D209" s="2413" t="s">
        <v>2776</v>
      </c>
      <c r="E209" s="2413" t="s">
        <v>2777</v>
      </c>
      <c r="F209" s="2413" t="s">
        <v>420</v>
      </c>
      <c r="G209" s="2413" t="s">
        <v>2778</v>
      </c>
      <c r="H209" s="2413" t="s">
        <v>24</v>
      </c>
      <c r="I209" s="2413" t="s">
        <v>1014</v>
      </c>
    </row>
    <row customHeight="1" ht="11.25">
      <c r="A210" s="2413" t="s">
        <v>2199</v>
      </c>
      <c r="B210" s="2413" t="s">
        <v>14</v>
      </c>
      <c r="C210" s="2413" t="s">
        <v>2779</v>
      </c>
      <c r="D210" s="2413" t="s">
        <v>2780</v>
      </c>
      <c r="E210" s="2413" t="s">
        <v>2781</v>
      </c>
      <c r="F210" s="2413" t="s">
        <v>420</v>
      </c>
      <c r="G210" s="2413" t="s">
        <v>2752</v>
      </c>
      <c r="H210" s="2413" t="s">
        <v>24</v>
      </c>
      <c r="I210" s="2413" t="s">
        <v>1014</v>
      </c>
    </row>
    <row customHeight="1" ht="11.25">
      <c r="A211" s="2413" t="s">
        <v>2199</v>
      </c>
      <c r="B211" s="2413" t="s">
        <v>14</v>
      </c>
      <c r="C211" s="2413" t="s">
        <v>2782</v>
      </c>
      <c r="D211" s="2413" t="s">
        <v>2783</v>
      </c>
      <c r="E211" s="2413" t="s">
        <v>2784</v>
      </c>
      <c r="F211" s="2413" t="s">
        <v>420</v>
      </c>
      <c r="G211" s="2413" t="s">
        <v>2785</v>
      </c>
      <c r="H211" s="2413" t="s">
        <v>24</v>
      </c>
      <c r="I211" s="2413" t="s">
        <v>1014</v>
      </c>
    </row>
    <row customHeight="1" ht="11.25">
      <c r="A212" s="2413" t="s">
        <v>2199</v>
      </c>
      <c r="B212" s="2413" t="s">
        <v>14</v>
      </c>
      <c r="C212" s="2413" t="s">
        <v>2786</v>
      </c>
      <c r="D212" s="2413" t="s">
        <v>2787</v>
      </c>
      <c r="E212" s="2413" t="s">
        <v>2788</v>
      </c>
      <c r="F212" s="2413" t="s">
        <v>420</v>
      </c>
      <c r="G212" s="2413" t="s">
        <v>2789</v>
      </c>
      <c r="H212" s="2413" t="s">
        <v>24</v>
      </c>
      <c r="I212" s="2413" t="s">
        <v>1014</v>
      </c>
    </row>
    <row customHeight="1" ht="11.25">
      <c r="A213" s="2413" t="s">
        <v>2199</v>
      </c>
      <c r="B213" s="2413" t="s">
        <v>14</v>
      </c>
      <c r="C213" s="2413" t="s">
        <v>2790</v>
      </c>
      <c r="D213" s="2413" t="s">
        <v>2791</v>
      </c>
      <c r="E213" s="2413" t="s">
        <v>2792</v>
      </c>
      <c r="F213" s="2413" t="s">
        <v>2793</v>
      </c>
      <c r="G213" s="2413" t="s">
        <v>2794</v>
      </c>
      <c r="H213" s="2413" t="s">
        <v>24</v>
      </c>
      <c r="I213" s="2413" t="s">
        <v>1014</v>
      </c>
    </row>
    <row customHeight="1" ht="11.25">
      <c r="A214" s="2413" t="s">
        <v>2199</v>
      </c>
      <c r="B214" s="2413" t="s">
        <v>14</v>
      </c>
      <c r="C214" s="2413" t="s">
        <v>2335</v>
      </c>
      <c r="D214" s="2413" t="s">
        <v>2336</v>
      </c>
      <c r="E214" s="2413" t="s">
        <v>2337</v>
      </c>
      <c r="F214" s="2413" t="s">
        <v>2338</v>
      </c>
      <c r="G214" s="2413" t="s">
        <v>2339</v>
      </c>
      <c r="H214" s="2413" t="s">
        <v>24</v>
      </c>
      <c r="I214" s="2413" t="s">
        <v>1014</v>
      </c>
    </row>
    <row customHeight="1" ht="11.25">
      <c r="A215" s="2413" t="s">
        <v>2199</v>
      </c>
      <c r="B215" s="2413" t="s">
        <v>14</v>
      </c>
      <c r="C215" s="2413" t="s">
        <v>2795</v>
      </c>
      <c r="D215" s="2413" t="s">
        <v>2796</v>
      </c>
      <c r="E215" s="2413" t="s">
        <v>2797</v>
      </c>
      <c r="F215" s="2413" t="s">
        <v>2230</v>
      </c>
      <c r="G215" s="2413" t="s">
        <v>2798</v>
      </c>
      <c r="H215" s="2413" t="s">
        <v>24</v>
      </c>
      <c r="I215" s="2413" t="s">
        <v>1014</v>
      </c>
    </row>
    <row customHeight="1" ht="11.25">
      <c r="A216" s="2413" t="s">
        <v>2199</v>
      </c>
      <c r="B216" s="2413" t="s">
        <v>14</v>
      </c>
      <c r="C216" s="2413" t="s">
        <v>2799</v>
      </c>
      <c r="D216" s="2413" t="s">
        <v>2800</v>
      </c>
      <c r="E216" s="2413" t="s">
        <v>2801</v>
      </c>
      <c r="F216" s="2413" t="s">
        <v>2230</v>
      </c>
      <c r="G216" s="2413" t="s">
        <v>2802</v>
      </c>
      <c r="H216" s="2413" t="s">
        <v>24</v>
      </c>
      <c r="I216" s="2413" t="s">
        <v>1014</v>
      </c>
    </row>
    <row customHeight="1" ht="11.25">
      <c r="A217" s="2413" t="s">
        <v>2199</v>
      </c>
      <c r="B217" s="2413" t="s">
        <v>14</v>
      </c>
      <c r="C217" s="2413" t="s">
        <v>2803</v>
      </c>
      <c r="D217" s="2413" t="s">
        <v>2804</v>
      </c>
      <c r="E217" s="2413" t="s">
        <v>2805</v>
      </c>
      <c r="F217" s="2413" t="s">
        <v>2251</v>
      </c>
      <c r="G217" s="2413" t="s">
        <v>2806</v>
      </c>
      <c r="H217" s="2413" t="s">
        <v>24</v>
      </c>
      <c r="I217" s="2413" t="s">
        <v>1014</v>
      </c>
    </row>
    <row customHeight="1" ht="11.25">
      <c r="A218" s="2413" t="s">
        <v>2199</v>
      </c>
      <c r="B218" s="2413" t="s">
        <v>14</v>
      </c>
      <c r="C218" s="2413" t="s">
        <v>2807</v>
      </c>
      <c r="D218" s="2413" t="s">
        <v>2808</v>
      </c>
      <c r="E218" s="2413" t="s">
        <v>2809</v>
      </c>
      <c r="F218" s="2413" t="s">
        <v>2423</v>
      </c>
      <c r="G218" s="2413" t="s">
        <v>2810</v>
      </c>
      <c r="H218" s="2413" t="s">
        <v>24</v>
      </c>
      <c r="I218" s="2413" t="s">
        <v>1014</v>
      </c>
    </row>
    <row customHeight="1" ht="11.25">
      <c r="A219" s="2413" t="s">
        <v>2199</v>
      </c>
      <c r="B219" s="2413" t="s">
        <v>14</v>
      </c>
      <c r="C219" s="2413" t="s">
        <v>2811</v>
      </c>
      <c r="D219" s="2413" t="s">
        <v>2812</v>
      </c>
      <c r="E219" s="2413" t="s">
        <v>2813</v>
      </c>
      <c r="F219" s="2413" t="s">
        <v>2230</v>
      </c>
      <c r="G219" s="2413" t="s">
        <v>2814</v>
      </c>
      <c r="H219" s="2413" t="s">
        <v>24</v>
      </c>
      <c r="I219" s="2413" t="s">
        <v>1014</v>
      </c>
    </row>
    <row customHeight="1" ht="11.25">
      <c r="A220" s="2413" t="s">
        <v>2199</v>
      </c>
      <c r="B220" s="2413" t="s">
        <v>14</v>
      </c>
      <c r="C220" s="2413" t="s">
        <v>2815</v>
      </c>
      <c r="D220" s="2413" t="s">
        <v>2816</v>
      </c>
      <c r="E220" s="2413" t="s">
        <v>2817</v>
      </c>
      <c r="F220" s="2413" t="s">
        <v>2230</v>
      </c>
      <c r="G220" s="2413" t="s">
        <v>2818</v>
      </c>
      <c r="H220" s="2413" t="s">
        <v>24</v>
      </c>
      <c r="I220" s="2413" t="s">
        <v>1014</v>
      </c>
    </row>
    <row customHeight="1" ht="11.25">
      <c r="A221" s="2413" t="s">
        <v>2199</v>
      </c>
      <c r="B221" s="2413" t="s">
        <v>14</v>
      </c>
      <c r="C221" s="2413" t="s">
        <v>2819</v>
      </c>
      <c r="D221" s="2413" t="s">
        <v>2820</v>
      </c>
      <c r="E221" s="2413" t="s">
        <v>2821</v>
      </c>
      <c r="F221" s="2413" t="s">
        <v>2265</v>
      </c>
      <c r="G221" s="2413" t="s">
        <v>2822</v>
      </c>
      <c r="H221" s="2413" t="s">
        <v>24</v>
      </c>
      <c r="I221" s="2413" t="s">
        <v>1014</v>
      </c>
    </row>
    <row customHeight="1" ht="11.25">
      <c r="A222" s="2413" t="s">
        <v>2199</v>
      </c>
      <c r="B222" s="2413" t="s">
        <v>14</v>
      </c>
      <c r="C222" s="2413" t="s">
        <v>2823</v>
      </c>
      <c r="D222" s="2413" t="s">
        <v>2824</v>
      </c>
      <c r="E222" s="2413" t="s">
        <v>2825</v>
      </c>
      <c r="F222" s="2413" t="s">
        <v>2230</v>
      </c>
      <c r="G222" s="2413" t="s">
        <v>2826</v>
      </c>
      <c r="H222" s="2413" t="s">
        <v>24</v>
      </c>
      <c r="I222" s="2413" t="s">
        <v>1014</v>
      </c>
    </row>
    <row customHeight="1" ht="11.25">
      <c r="A223" s="2413" t="s">
        <v>2199</v>
      </c>
      <c r="B223" s="2413" t="s">
        <v>14</v>
      </c>
      <c r="C223" s="2413" t="s">
        <v>2827</v>
      </c>
      <c r="D223" s="2413" t="s">
        <v>2828</v>
      </c>
      <c r="E223" s="2413" t="s">
        <v>2829</v>
      </c>
      <c r="F223" s="2413" t="s">
        <v>2260</v>
      </c>
      <c r="G223" s="2413" t="s">
        <v>2830</v>
      </c>
      <c r="H223" s="2413" t="s">
        <v>24</v>
      </c>
      <c r="I223" s="2413" t="s">
        <v>1014</v>
      </c>
    </row>
    <row customHeight="1" ht="11.25">
      <c r="A224" s="2413" t="s">
        <v>2199</v>
      </c>
      <c r="B224" s="2413" t="s">
        <v>14</v>
      </c>
      <c r="C224" s="2413" t="s">
        <v>2831</v>
      </c>
      <c r="D224" s="2413" t="s">
        <v>2832</v>
      </c>
      <c r="E224" s="2413" t="s">
        <v>2833</v>
      </c>
      <c r="F224" s="2413" t="s">
        <v>2479</v>
      </c>
      <c r="G224" s="2413" t="s">
        <v>2834</v>
      </c>
      <c r="H224" s="2413" t="s">
        <v>24</v>
      </c>
      <c r="I224" s="2413" t="s">
        <v>1014</v>
      </c>
    </row>
    <row customHeight="1" ht="11.25">
      <c r="A225" s="2413" t="s">
        <v>2199</v>
      </c>
      <c r="B225" s="2413" t="s">
        <v>14</v>
      </c>
      <c r="C225" s="2413" t="s">
        <v>2835</v>
      </c>
      <c r="D225" s="2413" t="s">
        <v>2836</v>
      </c>
      <c r="E225" s="2413" t="s">
        <v>2837</v>
      </c>
      <c r="F225" s="2413" t="s">
        <v>51</v>
      </c>
      <c r="G225" s="2413" t="s">
        <v>2838</v>
      </c>
      <c r="H225" s="2413" t="s">
        <v>24</v>
      </c>
      <c r="I225" s="2413" t="s">
        <v>1014</v>
      </c>
    </row>
    <row customHeight="1" ht="11.25">
      <c r="A226" s="2413" t="s">
        <v>2199</v>
      </c>
      <c r="B226" s="2413" t="s">
        <v>14</v>
      </c>
      <c r="C226" s="2413" t="s">
        <v>2839</v>
      </c>
      <c r="D226" s="2413" t="s">
        <v>2840</v>
      </c>
      <c r="E226" s="2413" t="s">
        <v>2841</v>
      </c>
      <c r="F226" s="2413" t="s">
        <v>51</v>
      </c>
      <c r="G226" s="2413" t="s">
        <v>2842</v>
      </c>
      <c r="H226" s="2413" t="s">
        <v>24</v>
      </c>
      <c r="I226" s="2413" t="s">
        <v>1014</v>
      </c>
    </row>
    <row customHeight="1" ht="11.25">
      <c r="A227" s="2413" t="s">
        <v>2199</v>
      </c>
      <c r="B227" s="2413" t="s">
        <v>14</v>
      </c>
      <c r="C227" s="2413" t="s">
        <v>2843</v>
      </c>
      <c r="D227" s="2413" t="s">
        <v>2844</v>
      </c>
      <c r="E227" s="2413" t="s">
        <v>2845</v>
      </c>
      <c r="F227" s="2413" t="s">
        <v>2251</v>
      </c>
      <c r="G227" s="2413" t="s">
        <v>2846</v>
      </c>
      <c r="H227" s="2413" t="s">
        <v>24</v>
      </c>
      <c r="I227" s="2413" t="s">
        <v>1014</v>
      </c>
    </row>
    <row customHeight="1" ht="11.25">
      <c r="A228" s="2413" t="s">
        <v>2199</v>
      </c>
      <c r="B228" s="2413" t="s">
        <v>14</v>
      </c>
      <c r="C228" s="2413" t="s">
        <v>2847</v>
      </c>
      <c r="D228" s="2413" t="s">
        <v>2848</v>
      </c>
      <c r="E228" s="2413" t="s">
        <v>2849</v>
      </c>
      <c r="F228" s="2413" t="s">
        <v>2251</v>
      </c>
      <c r="G228" s="2413" t="s">
        <v>2850</v>
      </c>
      <c r="H228" s="2413" t="s">
        <v>24</v>
      </c>
      <c r="I228" s="2413" t="s">
        <v>1014</v>
      </c>
    </row>
    <row customHeight="1" ht="11.25">
      <c r="A229" s="2413" t="s">
        <v>2199</v>
      </c>
      <c r="B229" s="2413" t="s">
        <v>14</v>
      </c>
      <c r="C229" s="2413" t="s">
        <v>2851</v>
      </c>
      <c r="D229" s="2413" t="s">
        <v>2852</v>
      </c>
      <c r="E229" s="2413" t="s">
        <v>2853</v>
      </c>
      <c r="F229" s="2413" t="s">
        <v>51</v>
      </c>
      <c r="G229" s="2413" t="s">
        <v>2854</v>
      </c>
      <c r="H229" s="2413" t="s">
        <v>24</v>
      </c>
      <c r="I229" s="2413" t="s">
        <v>1014</v>
      </c>
    </row>
    <row customHeight="1" ht="11.25">
      <c r="A230" s="2413" t="s">
        <v>2199</v>
      </c>
      <c r="B230" s="2413" t="s">
        <v>14</v>
      </c>
      <c r="C230" s="2413" t="s">
        <v>2855</v>
      </c>
      <c r="D230" s="2413" t="s">
        <v>2856</v>
      </c>
      <c r="E230" s="2413" t="s">
        <v>2857</v>
      </c>
      <c r="F230" s="2413" t="s">
        <v>2246</v>
      </c>
      <c r="G230" s="2413" t="s">
        <v>2858</v>
      </c>
      <c r="H230" s="2413" t="s">
        <v>24</v>
      </c>
      <c r="I230" s="2413" t="s">
        <v>1014</v>
      </c>
    </row>
    <row customHeight="1" ht="11.25">
      <c r="A231" s="2413" t="s">
        <v>2199</v>
      </c>
      <c r="B231" s="2413" t="s">
        <v>14</v>
      </c>
      <c r="C231" s="2413" t="s">
        <v>2859</v>
      </c>
      <c r="D231" s="2413" t="s">
        <v>2860</v>
      </c>
      <c r="E231" s="2413" t="s">
        <v>2861</v>
      </c>
      <c r="F231" s="2413" t="s">
        <v>2230</v>
      </c>
      <c r="G231" s="2413" t="s">
        <v>2862</v>
      </c>
      <c r="H231" s="2413" t="s">
        <v>24</v>
      </c>
      <c r="I231" s="2413" t="s">
        <v>1014</v>
      </c>
    </row>
    <row customHeight="1" ht="11.25">
      <c r="A232" s="2413" t="s">
        <v>2199</v>
      </c>
      <c r="B232" s="2413" t="s">
        <v>14</v>
      </c>
      <c r="C232" s="2413" t="s">
        <v>2429</v>
      </c>
      <c r="D232" s="2413" t="s">
        <v>2430</v>
      </c>
      <c r="E232" s="2413" t="s">
        <v>2431</v>
      </c>
      <c r="F232" s="2413" t="s">
        <v>2423</v>
      </c>
      <c r="G232" s="2413" t="s">
        <v>2432</v>
      </c>
      <c r="H232" s="2413" t="s">
        <v>24</v>
      </c>
      <c r="I232" s="2413" t="s">
        <v>1014</v>
      </c>
    </row>
    <row customHeight="1" ht="11.25">
      <c r="A233" s="2413" t="s">
        <v>2199</v>
      </c>
      <c r="B233" s="2413" t="s">
        <v>14</v>
      </c>
      <c r="C233" s="2413" t="s">
        <v>2863</v>
      </c>
      <c r="D233" s="2413" t="s">
        <v>2864</v>
      </c>
      <c r="E233" s="2413" t="s">
        <v>2865</v>
      </c>
      <c r="F233" s="2413" t="s">
        <v>2265</v>
      </c>
      <c r="G233" s="2413" t="s">
        <v>2866</v>
      </c>
      <c r="H233" s="2413" t="s">
        <v>24</v>
      </c>
      <c r="I233" s="2413" t="s">
        <v>1014</v>
      </c>
    </row>
    <row customHeight="1" ht="11.25">
      <c r="A234" s="2413" t="s">
        <v>2199</v>
      </c>
      <c r="B234" s="2413" t="s">
        <v>14</v>
      </c>
      <c r="C234" s="2413" t="s">
        <v>2867</v>
      </c>
      <c r="D234" s="2413" t="s">
        <v>2868</v>
      </c>
      <c r="E234" s="2413" t="s">
        <v>2869</v>
      </c>
      <c r="F234" s="2413" t="s">
        <v>2423</v>
      </c>
      <c r="G234" s="2413" t="s">
        <v>2870</v>
      </c>
      <c r="H234" s="2413" t="s">
        <v>24</v>
      </c>
      <c r="I234" s="2413" t="s">
        <v>1014</v>
      </c>
    </row>
    <row customHeight="1" ht="11.25">
      <c r="A235" s="2413" t="s">
        <v>2199</v>
      </c>
      <c r="B235" s="2413" t="s">
        <v>14</v>
      </c>
      <c r="C235" s="2413" t="s">
        <v>2871</v>
      </c>
      <c r="D235" s="2413" t="s">
        <v>2872</v>
      </c>
      <c r="E235" s="2413" t="s">
        <v>2873</v>
      </c>
      <c r="F235" s="2413" t="s">
        <v>2423</v>
      </c>
      <c r="G235" s="2413" t="s">
        <v>2874</v>
      </c>
      <c r="H235" s="2413" t="s">
        <v>24</v>
      </c>
      <c r="I235" s="2413" t="s">
        <v>1014</v>
      </c>
    </row>
    <row customHeight="1" ht="11.25">
      <c r="A236" s="2413" t="s">
        <v>2199</v>
      </c>
      <c r="B236" s="2413" t="s">
        <v>14</v>
      </c>
      <c r="C236" s="2413" t="s">
        <v>2875</v>
      </c>
      <c r="D236" s="2413" t="s">
        <v>2876</v>
      </c>
      <c r="E236" s="2413" t="s">
        <v>2877</v>
      </c>
      <c r="F236" s="2413" t="s">
        <v>2260</v>
      </c>
      <c r="G236" s="2413" t="s">
        <v>2878</v>
      </c>
      <c r="H236" s="2413" t="s">
        <v>24</v>
      </c>
      <c r="I236" s="2413" t="s">
        <v>1014</v>
      </c>
    </row>
    <row customHeight="1" ht="11.25">
      <c r="A237" s="2413" t="s">
        <v>2199</v>
      </c>
      <c r="B237" s="2413" t="s">
        <v>14</v>
      </c>
      <c r="C237" s="2413" t="s">
        <v>2879</v>
      </c>
      <c r="D237" s="2413" t="s">
        <v>2880</v>
      </c>
      <c r="E237" s="2413" t="s">
        <v>2881</v>
      </c>
      <c r="F237" s="2413" t="s">
        <v>2479</v>
      </c>
      <c r="G237" s="2413" t="s">
        <v>2882</v>
      </c>
      <c r="H237" s="2413" t="s">
        <v>24</v>
      </c>
      <c r="I237" s="2413" t="s">
        <v>1014</v>
      </c>
    </row>
    <row customHeight="1" ht="11.25">
      <c r="A238" s="2413" t="s">
        <v>2199</v>
      </c>
      <c r="B238" s="2413" t="s">
        <v>14</v>
      </c>
      <c r="C238" s="2413" t="s">
        <v>2883</v>
      </c>
      <c r="D238" s="2413" t="s">
        <v>2884</v>
      </c>
      <c r="E238" s="2413" t="s">
        <v>2885</v>
      </c>
      <c r="F238" s="2413" t="s">
        <v>2886</v>
      </c>
      <c r="G238" s="2413" t="s">
        <v>2887</v>
      </c>
      <c r="H238" s="2413" t="s">
        <v>24</v>
      </c>
      <c r="I238" s="2413" t="s">
        <v>1014</v>
      </c>
    </row>
    <row customHeight="1" ht="11.25">
      <c r="A239" s="2413" t="s">
        <v>2199</v>
      </c>
      <c r="B239" s="2413" t="s">
        <v>14</v>
      </c>
      <c r="C239" s="2413" t="s">
        <v>2888</v>
      </c>
      <c r="D239" s="2413" t="s">
        <v>2889</v>
      </c>
      <c r="E239" s="2413" t="s">
        <v>2890</v>
      </c>
      <c r="F239" s="2413" t="s">
        <v>2532</v>
      </c>
      <c r="G239" s="2413" t="s">
        <v>2891</v>
      </c>
      <c r="H239" s="2413" t="s">
        <v>24</v>
      </c>
      <c r="I239" s="2413" t="s">
        <v>1014</v>
      </c>
    </row>
    <row customHeight="1" ht="11.25">
      <c r="A240" s="2413" t="s">
        <v>2199</v>
      </c>
      <c r="B240" s="2413" t="s">
        <v>14</v>
      </c>
      <c r="C240" s="2413" t="s">
        <v>2892</v>
      </c>
      <c r="D240" s="2413" t="s">
        <v>2893</v>
      </c>
      <c r="E240" s="2413" t="s">
        <v>2894</v>
      </c>
      <c r="F240" s="2413" t="s">
        <v>2423</v>
      </c>
      <c r="G240" s="2413" t="s">
        <v>2895</v>
      </c>
      <c r="H240" s="2413" t="s">
        <v>24</v>
      </c>
      <c r="I240" s="2413" t="s">
        <v>1014</v>
      </c>
    </row>
    <row customHeight="1" ht="11.25">
      <c r="A241" s="2413" t="s">
        <v>2199</v>
      </c>
      <c r="B241" s="2413" t="s">
        <v>14</v>
      </c>
      <c r="C241" s="2413" t="s">
        <v>2896</v>
      </c>
      <c r="D241" s="2413" t="s">
        <v>2897</v>
      </c>
      <c r="E241" s="2413" t="s">
        <v>2898</v>
      </c>
      <c r="F241" s="2413" t="s">
        <v>2423</v>
      </c>
      <c r="G241" s="2413" t="s">
        <v>2899</v>
      </c>
      <c r="H241" s="2413" t="s">
        <v>24</v>
      </c>
      <c r="I241" s="2413" t="s">
        <v>1014</v>
      </c>
    </row>
    <row customHeight="1" ht="11.25">
      <c r="A242" s="2413" t="s">
        <v>2199</v>
      </c>
      <c r="B242" s="2413" t="s">
        <v>14</v>
      </c>
      <c r="C242" s="2413" t="s">
        <v>2900</v>
      </c>
      <c r="D242" s="2413" t="s">
        <v>2901</v>
      </c>
      <c r="E242" s="2413" t="s">
        <v>2902</v>
      </c>
      <c r="F242" s="2413" t="s">
        <v>2260</v>
      </c>
      <c r="G242" s="2413" t="s">
        <v>2862</v>
      </c>
      <c r="H242" s="2413" t="s">
        <v>24</v>
      </c>
      <c r="I242" s="2413" t="s">
        <v>1014</v>
      </c>
    </row>
    <row customHeight="1" ht="11.25">
      <c r="A243" s="2413" t="s">
        <v>2199</v>
      </c>
      <c r="B243" s="2413" t="s">
        <v>14</v>
      </c>
      <c r="C243" s="2413" t="s">
        <v>2903</v>
      </c>
      <c r="D243" s="2413" t="s">
        <v>2904</v>
      </c>
      <c r="E243" s="2413" t="s">
        <v>2905</v>
      </c>
      <c r="F243" s="2413" t="s">
        <v>2260</v>
      </c>
      <c r="G243" s="2413" t="s">
        <v>2906</v>
      </c>
      <c r="H243" s="2413" t="s">
        <v>24</v>
      </c>
      <c r="I243" s="2413" t="s">
        <v>1014</v>
      </c>
    </row>
    <row customHeight="1" ht="11.25">
      <c r="A244" s="2413" t="s">
        <v>2199</v>
      </c>
      <c r="B244" s="2413" t="s">
        <v>14</v>
      </c>
      <c r="C244" s="2413" t="s">
        <v>2907</v>
      </c>
      <c r="D244" s="2413" t="s">
        <v>2908</v>
      </c>
      <c r="E244" s="2413" t="s">
        <v>2909</v>
      </c>
      <c r="F244" s="2413" t="s">
        <v>2217</v>
      </c>
      <c r="G244" s="2413" t="s">
        <v>2862</v>
      </c>
      <c r="H244" s="2413" t="s">
        <v>24</v>
      </c>
      <c r="I244" s="2413" t="s">
        <v>1014</v>
      </c>
    </row>
    <row customHeight="1" ht="11.25">
      <c r="A245" s="2413" t="s">
        <v>2199</v>
      </c>
      <c r="B245" s="2413" t="s">
        <v>14</v>
      </c>
      <c r="C245" s="2413" t="s">
        <v>2910</v>
      </c>
      <c r="D245" s="2413" t="s">
        <v>2911</v>
      </c>
      <c r="E245" s="2413" t="s">
        <v>2912</v>
      </c>
      <c r="F245" s="2413" t="s">
        <v>2230</v>
      </c>
      <c r="G245" s="2413" t="s">
        <v>2913</v>
      </c>
      <c r="H245" s="2413" t="s">
        <v>24</v>
      </c>
      <c r="I245" s="2413" t="s">
        <v>1014</v>
      </c>
    </row>
    <row customHeight="1" ht="11.25">
      <c r="A246" s="2413" t="s">
        <v>2199</v>
      </c>
      <c r="B246" s="2413" t="s">
        <v>14</v>
      </c>
      <c r="C246" s="2413" t="s">
        <v>2914</v>
      </c>
      <c r="D246" s="2413" t="s">
        <v>2915</v>
      </c>
      <c r="E246" s="2413" t="s">
        <v>2916</v>
      </c>
      <c r="F246" s="2413" t="s">
        <v>2343</v>
      </c>
      <c r="G246" s="2413" t="s">
        <v>2917</v>
      </c>
      <c r="H246" s="2413" t="s">
        <v>24</v>
      </c>
      <c r="I246" s="2413" t="s">
        <v>1014</v>
      </c>
    </row>
    <row customHeight="1" ht="11.25">
      <c r="A247" s="2413" t="s">
        <v>2199</v>
      </c>
      <c r="B247" s="2413" t="s">
        <v>14</v>
      </c>
      <c r="C247" s="2413" t="s">
        <v>2918</v>
      </c>
      <c r="D247" s="2413" t="s">
        <v>2919</v>
      </c>
      <c r="E247" s="2413" t="s">
        <v>2920</v>
      </c>
      <c r="F247" s="2413" t="s">
        <v>2921</v>
      </c>
      <c r="G247" s="2413" t="s">
        <v>2922</v>
      </c>
      <c r="H247" s="2413" t="s">
        <v>24</v>
      </c>
      <c r="I247" s="2413" t="s">
        <v>1014</v>
      </c>
    </row>
    <row customHeight="1" ht="11.25">
      <c r="A248" s="2413" t="s">
        <v>2199</v>
      </c>
      <c r="B248" s="2413" t="s">
        <v>14</v>
      </c>
      <c r="C248" s="2413" t="s">
        <v>24</v>
      </c>
      <c r="D248" s="2413" t="s">
        <v>2477</v>
      </c>
      <c r="E248" s="2413" t="s">
        <v>2478</v>
      </c>
      <c r="F248" s="2413" t="s">
        <v>2479</v>
      </c>
      <c r="G248" s="2413" t="s">
        <v>24</v>
      </c>
      <c r="H248" s="2413" t="s">
        <v>24</v>
      </c>
      <c r="I248" s="2413" t="s">
        <v>1014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2A0ED-D0F9-8871-D1A5-F552CB4FDB4F}" mc:Ignorable="x14ac xr xr2 xr3">
  <sheetPr>
    <tabColor rgb="FFFFCC99"/>
  </sheetPr>
  <dimension ref="A1:G44"/>
  <sheetViews>
    <sheetView topLeftCell="A1" showGridLines="0" workbookViewId="0">
      <selection activeCell="A1" sqref="A1"/>
    </sheetView>
  </sheetViews>
  <sheetFormatPr customHeight="1" defaultRowHeight="11.25"/>
  <cols>
    <col min="1" max="1" style="2413" width="9.140625"/>
  </cols>
  <sheetData>
    <row customHeight="1" ht="11.25">
      <c r="A1" s="0" t="s">
        <v>2923</v>
      </c>
      <c r="B1" s="0" t="s">
        <v>2924</v>
      </c>
      <c r="C1" s="0" t="s">
        <v>2925</v>
      </c>
      <c r="D1" s="0" t="s">
        <v>2926</v>
      </c>
      <c r="E1" s="0" t="s">
        <v>2927</v>
      </c>
      <c r="F1" s="0" t="s">
        <v>2928</v>
      </c>
      <c r="G1" s="0" t="s">
        <v>2929</v>
      </c>
    </row>
    <row customHeight="1" ht="11.25">
      <c r="A2" s="0" t="s">
        <v>14</v>
      </c>
      <c r="B2" s="0" t="s">
        <v>2930</v>
      </c>
      <c r="C2" s="0" t="s">
        <v>2931</v>
      </c>
      <c r="D2" s="0" t="s">
        <v>2930</v>
      </c>
      <c r="E2" s="0" t="s">
        <v>2931</v>
      </c>
      <c r="F2" s="0" t="s">
        <v>2932</v>
      </c>
      <c r="G2" s="0" t="s">
        <v>108</v>
      </c>
    </row>
    <row customHeight="1" ht="11.25">
      <c r="A3" s="0" t="s">
        <v>14</v>
      </c>
      <c r="B3" s="0" t="s">
        <v>2933</v>
      </c>
      <c r="C3" s="0" t="s">
        <v>2934</v>
      </c>
      <c r="D3" s="0" t="s">
        <v>2933</v>
      </c>
      <c r="E3" s="0" t="s">
        <v>2934</v>
      </c>
      <c r="F3" s="0" t="s">
        <v>2932</v>
      </c>
      <c r="G3" s="0" t="s">
        <v>109</v>
      </c>
    </row>
    <row customHeight="1" ht="11.25">
      <c r="A4" s="0" t="s">
        <v>14</v>
      </c>
      <c r="B4" s="0" t="s">
        <v>2935</v>
      </c>
      <c r="C4" s="0" t="s">
        <v>2936</v>
      </c>
      <c r="D4" s="0" t="s">
        <v>2935</v>
      </c>
      <c r="E4" s="0" t="s">
        <v>2936</v>
      </c>
      <c r="F4" s="0" t="s">
        <v>2932</v>
      </c>
      <c r="G4" s="0" t="s">
        <v>89</v>
      </c>
    </row>
    <row customHeight="1" ht="11.25">
      <c r="A5" s="0" t="s">
        <v>14</v>
      </c>
      <c r="B5" s="0" t="s">
        <v>2937</v>
      </c>
      <c r="C5" s="0" t="s">
        <v>2938</v>
      </c>
      <c r="D5" s="0" t="s">
        <v>2937</v>
      </c>
      <c r="E5" s="0" t="s">
        <v>2938</v>
      </c>
      <c r="F5" s="0" t="s">
        <v>2932</v>
      </c>
      <c r="G5" s="0" t="s">
        <v>90</v>
      </c>
    </row>
    <row customHeight="1" ht="11.25">
      <c r="A6" s="0" t="s">
        <v>14</v>
      </c>
      <c r="B6" s="0" t="s">
        <v>2939</v>
      </c>
      <c r="C6" s="0" t="s">
        <v>2940</v>
      </c>
      <c r="D6" s="0" t="s">
        <v>2939</v>
      </c>
      <c r="E6" s="0" t="s">
        <v>2940</v>
      </c>
      <c r="F6" s="0" t="s">
        <v>2941</v>
      </c>
      <c r="G6" s="0" t="s">
        <v>110</v>
      </c>
    </row>
    <row customHeight="1" ht="11.25">
      <c r="A7" s="0" t="s">
        <v>14</v>
      </c>
      <c r="B7" s="0" t="s">
        <v>2942</v>
      </c>
      <c r="C7" s="0" t="s">
        <v>2943</v>
      </c>
      <c r="D7" s="0" t="s">
        <v>2942</v>
      </c>
      <c r="E7" s="0" t="s">
        <v>2943</v>
      </c>
      <c r="F7" s="0" t="s">
        <v>2932</v>
      </c>
      <c r="G7" s="0" t="s">
        <v>91</v>
      </c>
    </row>
    <row customHeight="1" ht="11.25">
      <c r="A8" s="0" t="s">
        <v>14</v>
      </c>
      <c r="B8" s="0" t="s">
        <v>2944</v>
      </c>
      <c r="C8" s="0" t="s">
        <v>2945</v>
      </c>
      <c r="D8" s="0" t="s">
        <v>2944</v>
      </c>
      <c r="E8" s="0" t="s">
        <v>2945</v>
      </c>
      <c r="F8" s="0" t="s">
        <v>2932</v>
      </c>
      <c r="G8" s="0" t="s">
        <v>92</v>
      </c>
    </row>
    <row customHeight="1" ht="11.25">
      <c r="A9" s="0" t="s">
        <v>14</v>
      </c>
      <c r="B9" s="0" t="s">
        <v>2946</v>
      </c>
      <c r="C9" s="0" t="s">
        <v>2947</v>
      </c>
      <c r="D9" s="0" t="s">
        <v>2946</v>
      </c>
      <c r="E9" s="0" t="s">
        <v>2947</v>
      </c>
      <c r="F9" s="0" t="s">
        <v>2941</v>
      </c>
      <c r="G9" s="0" t="s">
        <v>111</v>
      </c>
    </row>
    <row customHeight="1" ht="11.25">
      <c r="A10" s="0" t="s">
        <v>14</v>
      </c>
      <c r="B10" s="0" t="s">
        <v>2948</v>
      </c>
      <c r="C10" s="0" t="s">
        <v>2949</v>
      </c>
      <c r="D10" s="0" t="s">
        <v>2948</v>
      </c>
      <c r="E10" s="0" t="s">
        <v>2949</v>
      </c>
      <c r="F10" s="0" t="s">
        <v>2932</v>
      </c>
      <c r="G10" s="0" t="s">
        <v>147</v>
      </c>
    </row>
    <row customHeight="1" ht="11.25">
      <c r="A11" s="0" t="s">
        <v>14</v>
      </c>
      <c r="B11" s="0" t="s">
        <v>2950</v>
      </c>
      <c r="C11" s="0" t="s">
        <v>2951</v>
      </c>
      <c r="D11" s="0" t="s">
        <v>2950</v>
      </c>
      <c r="E11" s="0" t="s">
        <v>2951</v>
      </c>
      <c r="F11" s="0" t="s">
        <v>2941</v>
      </c>
      <c r="G11" s="0" t="s">
        <v>148</v>
      </c>
    </row>
    <row customHeight="1" ht="11.25">
      <c r="A12" s="0" t="s">
        <v>14</v>
      </c>
      <c r="B12" s="0" t="s">
        <v>2952</v>
      </c>
      <c r="C12" s="0" t="s">
        <v>2953</v>
      </c>
      <c r="D12" s="0" t="s">
        <v>2952</v>
      </c>
      <c r="E12" s="0" t="s">
        <v>2953</v>
      </c>
      <c r="F12" s="0" t="s">
        <v>2941</v>
      </c>
      <c r="G12" s="0" t="s">
        <v>149</v>
      </c>
    </row>
    <row customHeight="1" ht="11.25">
      <c r="A13" s="0" t="s">
        <v>14</v>
      </c>
      <c r="B13" s="0" t="s">
        <v>99</v>
      </c>
      <c r="C13" s="0" t="s">
        <v>100</v>
      </c>
      <c r="D13" s="0" t="s">
        <v>99</v>
      </c>
      <c r="E13" s="0" t="s">
        <v>100</v>
      </c>
      <c r="F13" s="0" t="s">
        <v>2941</v>
      </c>
      <c r="G13" s="0" t="s">
        <v>98</v>
      </c>
    </row>
    <row customHeight="1" ht="11.25">
      <c r="A14" s="0" t="s">
        <v>14</v>
      </c>
      <c r="B14" s="0" t="s">
        <v>2954</v>
      </c>
      <c r="C14" s="0" t="s">
        <v>2955</v>
      </c>
      <c r="D14" s="0" t="s">
        <v>2954</v>
      </c>
      <c r="E14" s="0" t="s">
        <v>2955</v>
      </c>
      <c r="F14" s="0" t="s">
        <v>2941</v>
      </c>
      <c r="G14" s="0" t="s">
        <v>150</v>
      </c>
    </row>
    <row customHeight="1" ht="11.25">
      <c r="A15" s="0" t="s">
        <v>14</v>
      </c>
      <c r="B15" s="0" t="s">
        <v>2956</v>
      </c>
      <c r="C15" s="0" t="s">
        <v>2957</v>
      </c>
      <c r="D15" s="0" t="s">
        <v>2956</v>
      </c>
      <c r="E15" s="0" t="s">
        <v>2957</v>
      </c>
      <c r="F15" s="0" t="s">
        <v>2941</v>
      </c>
      <c r="G15" s="0" t="s">
        <v>151</v>
      </c>
    </row>
    <row customHeight="1" ht="11.25">
      <c r="A16" s="0" t="s">
        <v>14</v>
      </c>
      <c r="B16" s="0" t="s">
        <v>2958</v>
      </c>
      <c r="C16" s="0" t="s">
        <v>2959</v>
      </c>
      <c r="D16" s="0" t="s">
        <v>2958</v>
      </c>
      <c r="E16" s="0" t="s">
        <v>2959</v>
      </c>
      <c r="F16" s="0" t="s">
        <v>2941</v>
      </c>
      <c r="G16" s="0" t="s">
        <v>854</v>
      </c>
    </row>
    <row customHeight="1" ht="11.25">
      <c r="A17" s="0" t="s">
        <v>14</v>
      </c>
      <c r="B17" s="0" t="s">
        <v>2960</v>
      </c>
      <c r="C17" s="0" t="s">
        <v>2961</v>
      </c>
      <c r="D17" s="0" t="s">
        <v>2960</v>
      </c>
      <c r="E17" s="0" t="s">
        <v>2961</v>
      </c>
      <c r="F17" s="0" t="s">
        <v>2941</v>
      </c>
      <c r="G17" s="0" t="s">
        <v>860</v>
      </c>
    </row>
    <row customHeight="1" ht="11.25">
      <c r="A18" s="0" t="s">
        <v>14</v>
      </c>
      <c r="B18" s="0" t="s">
        <v>2962</v>
      </c>
      <c r="C18" s="0" t="s">
        <v>2963</v>
      </c>
      <c r="D18" s="0" t="s">
        <v>2962</v>
      </c>
      <c r="E18" s="0" t="s">
        <v>2963</v>
      </c>
      <c r="F18" s="0" t="s">
        <v>2932</v>
      </c>
      <c r="G18" s="0" t="s">
        <v>871</v>
      </c>
    </row>
    <row customHeight="1" ht="11.25">
      <c r="A19" s="0" t="s">
        <v>14</v>
      </c>
      <c r="B19" s="0" t="s">
        <v>2964</v>
      </c>
      <c r="C19" s="0" t="s">
        <v>2965</v>
      </c>
      <c r="D19" s="0" t="s">
        <v>2964</v>
      </c>
      <c r="E19" s="0" t="s">
        <v>2965</v>
      </c>
      <c r="F19" s="0" t="s">
        <v>2941</v>
      </c>
      <c r="G19" s="0" t="s">
        <v>885</v>
      </c>
    </row>
    <row customHeight="1" ht="11.25">
      <c r="A20" s="0" t="s">
        <v>14</v>
      </c>
      <c r="B20" s="0" t="s">
        <v>2966</v>
      </c>
      <c r="C20" s="0" t="s">
        <v>2967</v>
      </c>
      <c r="D20" s="0" t="s">
        <v>2966</v>
      </c>
      <c r="E20" s="0" t="s">
        <v>2967</v>
      </c>
      <c r="F20" s="0" t="s">
        <v>2932</v>
      </c>
      <c r="G20" s="0" t="s">
        <v>897</v>
      </c>
    </row>
    <row customHeight="1" ht="11.25">
      <c r="A21" s="0" t="s">
        <v>14</v>
      </c>
      <c r="B21" s="0" t="s">
        <v>2968</v>
      </c>
      <c r="C21" s="0" t="s">
        <v>2969</v>
      </c>
      <c r="D21" s="0" t="s">
        <v>2968</v>
      </c>
      <c r="E21" s="0" t="s">
        <v>2969</v>
      </c>
      <c r="F21" s="0" t="s">
        <v>2941</v>
      </c>
      <c r="G21" s="0" t="s">
        <v>906</v>
      </c>
    </row>
    <row customHeight="1" ht="11.25">
      <c r="A22" s="0" t="s">
        <v>14</v>
      </c>
      <c r="B22" s="0" t="s">
        <v>2970</v>
      </c>
      <c r="C22" s="0" t="s">
        <v>2971</v>
      </c>
      <c r="D22" s="0" t="s">
        <v>2970</v>
      </c>
      <c r="E22" s="0" t="s">
        <v>2971</v>
      </c>
      <c r="F22" s="0" t="s">
        <v>2932</v>
      </c>
      <c r="G22" s="0" t="s">
        <v>922</v>
      </c>
    </row>
    <row customHeight="1" ht="11.25">
      <c r="A23" s="0" t="s">
        <v>14</v>
      </c>
      <c r="B23" s="0" t="s">
        <v>2972</v>
      </c>
      <c r="C23" s="0" t="s">
        <v>2973</v>
      </c>
      <c r="D23" s="0" t="s">
        <v>2972</v>
      </c>
      <c r="E23" s="0" t="s">
        <v>2973</v>
      </c>
      <c r="F23" s="0" t="s">
        <v>2941</v>
      </c>
      <c r="G23" s="0" t="s">
        <v>929</v>
      </c>
    </row>
    <row customHeight="1" ht="11.25">
      <c r="A24" s="0" t="s">
        <v>14</v>
      </c>
      <c r="B24" s="0" t="s">
        <v>2974</v>
      </c>
      <c r="C24" s="0" t="s">
        <v>2975</v>
      </c>
      <c r="D24" s="0" t="s">
        <v>2974</v>
      </c>
      <c r="E24" s="0" t="s">
        <v>2975</v>
      </c>
      <c r="F24" s="0" t="s">
        <v>2932</v>
      </c>
      <c r="G24" s="0" t="s">
        <v>937</v>
      </c>
    </row>
    <row customHeight="1" ht="11.25">
      <c r="A25" s="0" t="s">
        <v>14</v>
      </c>
      <c r="B25" s="0" t="s">
        <v>2976</v>
      </c>
      <c r="C25" s="0" t="s">
        <v>2977</v>
      </c>
      <c r="D25" s="0" t="s">
        <v>2976</v>
      </c>
      <c r="E25" s="0" t="s">
        <v>2977</v>
      </c>
      <c r="F25" s="0" t="s">
        <v>2932</v>
      </c>
      <c r="G25" s="0" t="s">
        <v>944</v>
      </c>
    </row>
    <row customHeight="1" ht="11.25">
      <c r="A26" s="0" t="s">
        <v>14</v>
      </c>
      <c r="B26" s="0" t="s">
        <v>2978</v>
      </c>
      <c r="C26" s="0" t="s">
        <v>2979</v>
      </c>
      <c r="D26" s="0" t="s">
        <v>2978</v>
      </c>
      <c r="E26" s="0" t="s">
        <v>2979</v>
      </c>
      <c r="F26" s="0" t="s">
        <v>2932</v>
      </c>
      <c r="G26" s="0" t="s">
        <v>948</v>
      </c>
    </row>
    <row customHeight="1" ht="11.25">
      <c r="A27" s="0" t="s">
        <v>14</v>
      </c>
      <c r="B27" s="0" t="s">
        <v>2980</v>
      </c>
      <c r="C27" s="0" t="s">
        <v>2981</v>
      </c>
      <c r="D27" s="0" t="s">
        <v>2980</v>
      </c>
      <c r="E27" s="0" t="s">
        <v>2981</v>
      </c>
      <c r="F27" s="0" t="s">
        <v>2932</v>
      </c>
      <c r="G27" s="0" t="s">
        <v>953</v>
      </c>
    </row>
    <row customHeight="1" ht="11.25">
      <c r="A28" s="0" t="s">
        <v>14</v>
      </c>
      <c r="B28" s="0" t="s">
        <v>2982</v>
      </c>
      <c r="C28" s="0" t="s">
        <v>2983</v>
      </c>
      <c r="D28" s="0" t="s">
        <v>2982</v>
      </c>
      <c r="E28" s="0" t="s">
        <v>2983</v>
      </c>
      <c r="F28" s="0" t="s">
        <v>2932</v>
      </c>
      <c r="G28" s="0" t="s">
        <v>961</v>
      </c>
    </row>
    <row customHeight="1" ht="11.25">
      <c r="A29" s="0" t="s">
        <v>14</v>
      </c>
      <c r="B29" s="0" t="s">
        <v>2984</v>
      </c>
      <c r="C29" s="0" t="s">
        <v>2985</v>
      </c>
      <c r="D29" s="0" t="s">
        <v>2984</v>
      </c>
      <c r="E29" s="0" t="s">
        <v>2985</v>
      </c>
      <c r="F29" s="0" t="s">
        <v>2941</v>
      </c>
      <c r="G29" s="0" t="s">
        <v>963</v>
      </c>
    </row>
    <row customHeight="1" ht="11.25">
      <c r="A30" s="0" t="s">
        <v>14</v>
      </c>
      <c r="B30" s="0" t="s">
        <v>2986</v>
      </c>
      <c r="C30" s="0" t="s">
        <v>2987</v>
      </c>
      <c r="D30" s="0" t="s">
        <v>2986</v>
      </c>
      <c r="E30" s="0" t="s">
        <v>2987</v>
      </c>
      <c r="F30" s="0" t="s">
        <v>2932</v>
      </c>
      <c r="G30" s="0" t="s">
        <v>966</v>
      </c>
    </row>
    <row customHeight="1" ht="11.25">
      <c r="A31" s="0" t="s">
        <v>14</v>
      </c>
      <c r="B31" s="0" t="s">
        <v>2988</v>
      </c>
      <c r="C31" s="0" t="s">
        <v>2989</v>
      </c>
      <c r="D31" s="0" t="s">
        <v>2988</v>
      </c>
      <c r="E31" s="0" t="s">
        <v>2989</v>
      </c>
      <c r="F31" s="0" t="s">
        <v>2941</v>
      </c>
      <c r="G31" s="0" t="s">
        <v>972</v>
      </c>
    </row>
    <row customHeight="1" ht="11.25">
      <c r="A32" s="0" t="s">
        <v>14</v>
      </c>
      <c r="B32" s="0" t="s">
        <v>2990</v>
      </c>
      <c r="C32" s="0" t="s">
        <v>2991</v>
      </c>
      <c r="D32" s="0" t="s">
        <v>2990</v>
      </c>
      <c r="E32" s="0" t="s">
        <v>2991</v>
      </c>
      <c r="F32" s="0" t="s">
        <v>2932</v>
      </c>
      <c r="G32" s="0" t="s">
        <v>974</v>
      </c>
    </row>
    <row customHeight="1" ht="11.25">
      <c r="A33" s="0" t="s">
        <v>14</v>
      </c>
      <c r="B33" s="0" t="s">
        <v>2992</v>
      </c>
      <c r="C33" s="0" t="s">
        <v>2993</v>
      </c>
      <c r="D33" s="0" t="s">
        <v>2992</v>
      </c>
      <c r="E33" s="0" t="s">
        <v>2993</v>
      </c>
      <c r="F33" s="0" t="s">
        <v>2941</v>
      </c>
      <c r="G33" s="0" t="s">
        <v>976</v>
      </c>
    </row>
    <row customHeight="1" ht="11.25">
      <c r="A34" s="0" t="s">
        <v>14</v>
      </c>
      <c r="B34" s="0" t="s">
        <v>2994</v>
      </c>
      <c r="C34" s="0" t="s">
        <v>2995</v>
      </c>
      <c r="D34" s="0" t="s">
        <v>2994</v>
      </c>
      <c r="E34" s="0" t="s">
        <v>2995</v>
      </c>
      <c r="F34" s="0" t="s">
        <v>2932</v>
      </c>
      <c r="G34" s="0" t="s">
        <v>978</v>
      </c>
    </row>
    <row customHeight="1" ht="11.25">
      <c r="A35" s="0" t="s">
        <v>14</v>
      </c>
      <c r="B35" s="0" t="s">
        <v>2996</v>
      </c>
      <c r="C35" s="0" t="s">
        <v>2997</v>
      </c>
      <c r="D35" s="0" t="s">
        <v>2996</v>
      </c>
      <c r="E35" s="0" t="s">
        <v>2997</v>
      </c>
      <c r="F35" s="0" t="s">
        <v>2932</v>
      </c>
      <c r="G35" s="0" t="s">
        <v>983</v>
      </c>
    </row>
    <row customHeight="1" ht="11.25">
      <c r="A36" s="0" t="s">
        <v>14</v>
      </c>
      <c r="B36" s="0" t="s">
        <v>2998</v>
      </c>
      <c r="C36" s="0" t="s">
        <v>2999</v>
      </c>
      <c r="D36" s="0" t="s">
        <v>2998</v>
      </c>
      <c r="E36" s="0" t="s">
        <v>2999</v>
      </c>
      <c r="F36" s="0" t="s">
        <v>2941</v>
      </c>
      <c r="G36" s="0" t="s">
        <v>988</v>
      </c>
    </row>
    <row customHeight="1" ht="11.25">
      <c r="A37" s="0" t="s">
        <v>14</v>
      </c>
      <c r="B37" s="0" t="s">
        <v>3000</v>
      </c>
      <c r="C37" s="0" t="s">
        <v>3001</v>
      </c>
      <c r="D37" s="0" t="s">
        <v>3000</v>
      </c>
      <c r="E37" s="0" t="s">
        <v>3001</v>
      </c>
      <c r="F37" s="0" t="s">
        <v>2932</v>
      </c>
      <c r="G37" s="0" t="s">
        <v>993</v>
      </c>
    </row>
    <row customHeight="1" ht="11.25">
      <c r="A38" s="0" t="s">
        <v>14</v>
      </c>
      <c r="B38" s="0" t="s">
        <v>3002</v>
      </c>
      <c r="C38" s="0" t="s">
        <v>3003</v>
      </c>
      <c r="D38" s="0" t="s">
        <v>3002</v>
      </c>
      <c r="E38" s="0" t="s">
        <v>3003</v>
      </c>
      <c r="F38" s="0" t="s">
        <v>2932</v>
      </c>
      <c r="G38" s="0" t="s">
        <v>1001</v>
      </c>
    </row>
    <row customHeight="1" ht="11.25">
      <c r="A39" s="0" t="s">
        <v>14</v>
      </c>
      <c r="B39" s="0" t="s">
        <v>3004</v>
      </c>
      <c r="C39" s="0" t="s">
        <v>3005</v>
      </c>
      <c r="D39" s="0" t="s">
        <v>3004</v>
      </c>
      <c r="E39" s="0" t="s">
        <v>3005</v>
      </c>
      <c r="F39" s="0" t="s">
        <v>2941</v>
      </c>
      <c r="G39" s="0" t="s">
        <v>1008</v>
      </c>
    </row>
    <row customHeight="1" ht="11.25">
      <c r="A40" s="0" t="s">
        <v>14</v>
      </c>
      <c r="B40" s="0" t="s">
        <v>3006</v>
      </c>
      <c r="C40" s="0" t="s">
        <v>3007</v>
      </c>
      <c r="D40" s="0" t="s">
        <v>3006</v>
      </c>
      <c r="E40" s="0" t="s">
        <v>3007</v>
      </c>
      <c r="F40" s="0" t="s">
        <v>2932</v>
      </c>
      <c r="G40" s="0" t="s">
        <v>1015</v>
      </c>
    </row>
    <row customHeight="1" ht="11.25">
      <c r="A41" s="0" t="s">
        <v>14</v>
      </c>
      <c r="B41" s="0" t="s">
        <v>3008</v>
      </c>
      <c r="C41" s="0" t="s">
        <v>3009</v>
      </c>
      <c r="D41" s="0" t="s">
        <v>3008</v>
      </c>
      <c r="E41" s="0" t="s">
        <v>3009</v>
      </c>
      <c r="F41" s="0" t="s">
        <v>2932</v>
      </c>
      <c r="G41" s="0" t="s">
        <v>1021</v>
      </c>
    </row>
    <row customHeight="1" ht="11.25">
      <c r="A42" s="0" t="s">
        <v>14</v>
      </c>
      <c r="B42" s="0" t="s">
        <v>3010</v>
      </c>
      <c r="C42" s="0" t="s">
        <v>3011</v>
      </c>
      <c r="D42" s="0" t="s">
        <v>3010</v>
      </c>
      <c r="E42" s="0" t="s">
        <v>3011</v>
      </c>
      <c r="F42" s="0" t="s">
        <v>2932</v>
      </c>
      <c r="G42" s="0" t="s">
        <v>1026</v>
      </c>
    </row>
    <row customHeight="1" ht="11.25">
      <c r="A43" s="0" t="s">
        <v>14</v>
      </c>
      <c r="B43" s="0" t="s">
        <v>3012</v>
      </c>
      <c r="C43" s="0" t="s">
        <v>3013</v>
      </c>
      <c r="D43" s="0" t="s">
        <v>3012</v>
      </c>
      <c r="E43" s="0" t="s">
        <v>3013</v>
      </c>
      <c r="F43" s="0" t="s">
        <v>2932</v>
      </c>
      <c r="G43" s="0" t="s">
        <v>1033</v>
      </c>
    </row>
    <row customHeight="1" ht="11.25">
      <c r="A44" s="0" t="s">
        <v>14</v>
      </c>
      <c r="B44" s="0" t="s">
        <v>3014</v>
      </c>
      <c r="C44" s="0" t="s">
        <v>3015</v>
      </c>
      <c r="D44" s="0" t="s">
        <v>3014</v>
      </c>
      <c r="E44" s="0" t="s">
        <v>3015</v>
      </c>
      <c r="F44" s="0" t="s">
        <v>2932</v>
      </c>
      <c r="G44" s="0" t="s">
        <v>1042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67AB7-E74F-1D1A-2F3D-D9CB08AE013F}" mc:Ignorable="x14ac xr xr2 xr3">
  <sheetPr>
    <tabColor rgb="FFFFCC99"/>
  </sheetPr>
  <dimension ref="A1:D9"/>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3016</v>
      </c>
      <c r="B1" s="833" t="s">
        <v>3017</v>
      </c>
      <c r="C1" s="833" t="s">
        <v>3018</v>
      </c>
      <c r="D1" s="833" t="s">
        <v>3019</v>
      </c>
    </row>
    <row customHeight="1" ht="11.25">
      <c r="A2" s="1721" t="s">
        <v>108</v>
      </c>
      <c r="B2" s="1721" t="s">
        <v>3020</v>
      </c>
      <c r="C2" s="1721" t="s">
        <v>3021</v>
      </c>
      <c r="D2" s="1721" t="s">
        <v>3022</v>
      </c>
    </row>
    <row customHeight="1" ht="11.25">
      <c r="A3" s="1721" t="s">
        <v>109</v>
      </c>
      <c r="B3" s="1721" t="s">
        <v>3023</v>
      </c>
      <c r="C3" s="1721" t="s">
        <v>3024</v>
      </c>
      <c r="D3" s="1721" t="s">
        <v>3025</v>
      </c>
    </row>
    <row customHeight="1" ht="11.25">
      <c r="A4" s="1721" t="s">
        <v>89</v>
      </c>
      <c r="B4" s="1721" t="s">
        <v>3026</v>
      </c>
      <c r="C4" s="1721" t="s">
        <v>3027</v>
      </c>
      <c r="D4" s="1721" t="s">
        <v>3022</v>
      </c>
    </row>
    <row customHeight="1" ht="11.25">
      <c r="A5" s="1721" t="s">
        <v>90</v>
      </c>
      <c r="B5" s="1721" t="s">
        <v>3028</v>
      </c>
      <c r="C5" s="1721" t="s">
        <v>3029</v>
      </c>
      <c r="D5" s="1721" t="s">
        <v>3030</v>
      </c>
    </row>
    <row customHeight="1" ht="11.25">
      <c r="A6" s="1721" t="s">
        <v>110</v>
      </c>
      <c r="B6" s="1721" t="s">
        <v>3031</v>
      </c>
      <c r="C6" s="1721" t="s">
        <v>3024</v>
      </c>
      <c r="D6" s="1721" t="s">
        <v>3025</v>
      </c>
    </row>
    <row customHeight="1" ht="11.25">
      <c r="A7" s="1721" t="s">
        <v>91</v>
      </c>
      <c r="B7" s="1721" t="s">
        <v>3032</v>
      </c>
      <c r="C7" s="1721" t="s">
        <v>3027</v>
      </c>
      <c r="D7" s="1721" t="s">
        <v>3033</v>
      </c>
    </row>
    <row customHeight="1" ht="11.25">
      <c r="A8" s="1721" t="s">
        <v>92</v>
      </c>
      <c r="B8" s="1721" t="s">
        <v>3034</v>
      </c>
      <c r="C8" s="1721" t="s">
        <v>3027</v>
      </c>
      <c r="D8" s="1721" t="s">
        <v>3035</v>
      </c>
    </row>
    <row customHeight="1" ht="11.25">
      <c r="A9" s="1721" t="s">
        <v>111</v>
      </c>
      <c r="B9" s="1721" t="s">
        <v>3036</v>
      </c>
      <c r="C9" s="1721" t="s">
        <v>3037</v>
      </c>
      <c r="D9" s="1721" t="s">
        <v>3033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5DD9E-0B04-E219-19D7-365130C8A2F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1C95E-74C9-F41F-087D-4D3EFDC1B12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3038</v>
      </c>
    </row>
    <row customHeight="1" ht="11.25">
      <c r="A2" s="163" t="s">
        <v>97</v>
      </c>
      <c r="B2" s="163" t="s">
        <v>3039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49589-5389-06FF-BF75-7B6DDA8F40F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3040</v>
      </c>
      <c r="B1" s="833" t="s">
        <v>3041</v>
      </c>
    </row>
    <row customHeight="1" ht="11.25">
      <c r="A2" s="833">
        <v>4213775</v>
      </c>
      <c r="B2" s="833" t="s">
        <v>609</v>
      </c>
    </row>
    <row customHeight="1" ht="11.25">
      <c r="A3" s="833">
        <v>4213784</v>
      </c>
      <c r="B3" s="833" t="s">
        <v>645</v>
      </c>
    </row>
    <row customHeight="1" ht="11.25">
      <c r="A4" s="833">
        <v>4213781</v>
      </c>
      <c r="B4" s="833" t="s">
        <v>638</v>
      </c>
    </row>
    <row customHeight="1" ht="11.25">
      <c r="A5" s="833">
        <v>4213776</v>
      </c>
      <c r="B5" s="833" t="s">
        <v>164</v>
      </c>
    </row>
    <row customHeight="1" ht="11.25">
      <c r="A6" s="833">
        <v>4213777</v>
      </c>
      <c r="B6" s="833" t="s">
        <v>170</v>
      </c>
    </row>
    <row customHeight="1" ht="11.25">
      <c r="A7" s="833">
        <v>4213778</v>
      </c>
      <c r="B7" s="833" t="s">
        <v>176</v>
      </c>
    </row>
    <row customHeight="1" ht="11.25">
      <c r="A8" s="833">
        <v>4213780</v>
      </c>
      <c r="B8" s="833" t="s">
        <v>182</v>
      </c>
    </row>
    <row customHeight="1" ht="11.25">
      <c r="A9" s="833">
        <v>4213779</v>
      </c>
      <c r="B9" s="833" t="s">
        <v>778</v>
      </c>
    </row>
    <row customHeight="1" ht="11.25">
      <c r="A10" s="833">
        <v>4213783</v>
      </c>
      <c r="B10" s="833" t="s">
        <v>793</v>
      </c>
    </row>
    <row customHeight="1" ht="11.25">
      <c r="A11" s="833">
        <v>4213782</v>
      </c>
      <c r="B11" s="833"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50007-4E83-835B-F3E1-3A0E5FA7D4E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3040</v>
      </c>
      <c r="B1" s="833" t="s">
        <v>3042</v>
      </c>
    </row>
    <row customHeight="1" ht="11.25">
      <c r="A2" s="833" t="s">
        <v>3043</v>
      </c>
      <c r="B2" s="833" t="s">
        <v>894</v>
      </c>
    </row>
    <row customHeight="1" ht="11.25">
      <c r="A3" s="833" t="s">
        <v>3044</v>
      </c>
      <c r="B3" s="833" t="s">
        <v>903</v>
      </c>
    </row>
    <row customHeight="1" ht="11.25">
      <c r="A4" s="833" t="s">
        <v>260</v>
      </c>
      <c r="B4" s="833" t="s">
        <v>913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F4AFF-8458-505C-156E-A33BB1E2D865}"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0" t="s">
        <v>2923</v>
      </c>
      <c r="B1" s="0" t="s">
        <v>2924</v>
      </c>
      <c r="C1" s="0" t="s">
        <v>2925</v>
      </c>
      <c r="D1" s="0" t="s">
        <v>2926</v>
      </c>
      <c r="E1" s="0" t="s">
        <v>2927</v>
      </c>
      <c r="F1" s="0" t="s">
        <v>2928</v>
      </c>
      <c r="G1" s="0" t="s">
        <v>2929</v>
      </c>
    </row>
    <row customHeight="1" ht="11.25">
      <c r="A2" s="0" t="s">
        <v>14</v>
      </c>
      <c r="B2" s="0" t="s">
        <v>2930</v>
      </c>
      <c r="C2" s="0" t="s">
        <v>2931</v>
      </c>
      <c r="D2" s="0" t="s">
        <v>2930</v>
      </c>
      <c r="E2" s="0" t="s">
        <v>2931</v>
      </c>
      <c r="F2" s="0" t="s">
        <v>2932</v>
      </c>
      <c r="G2" s="0" t="s">
        <v>108</v>
      </c>
    </row>
    <row customHeight="1" ht="11.25">
      <c r="A3" s="0" t="s">
        <v>14</v>
      </c>
      <c r="B3" s="0" t="s">
        <v>2933</v>
      </c>
      <c r="C3" s="0" t="s">
        <v>2934</v>
      </c>
      <c r="D3" s="0" t="s">
        <v>2933</v>
      </c>
      <c r="E3" s="0" t="s">
        <v>2934</v>
      </c>
      <c r="F3" s="0" t="s">
        <v>2932</v>
      </c>
      <c r="G3" s="0" t="s">
        <v>109</v>
      </c>
    </row>
    <row customHeight="1" ht="11.25">
      <c r="A4" s="0" t="s">
        <v>14</v>
      </c>
      <c r="B4" s="0" t="s">
        <v>2935</v>
      </c>
      <c r="C4" s="0" t="s">
        <v>2936</v>
      </c>
      <c r="D4" s="0" t="s">
        <v>2935</v>
      </c>
      <c r="E4" s="0" t="s">
        <v>2936</v>
      </c>
      <c r="F4" s="0" t="s">
        <v>2932</v>
      </c>
      <c r="G4" s="0" t="s">
        <v>89</v>
      </c>
    </row>
    <row customHeight="1" ht="11.25">
      <c r="A5" s="0" t="s">
        <v>14</v>
      </c>
      <c r="B5" s="0" t="s">
        <v>2937</v>
      </c>
      <c r="C5" s="0" t="s">
        <v>2938</v>
      </c>
      <c r="D5" s="0" t="s">
        <v>2937</v>
      </c>
      <c r="E5" s="0" t="s">
        <v>2938</v>
      </c>
      <c r="F5" s="0" t="s">
        <v>2932</v>
      </c>
      <c r="G5" s="0" t="s">
        <v>90</v>
      </c>
    </row>
    <row customHeight="1" ht="11.25">
      <c r="A6" s="0" t="s">
        <v>14</v>
      </c>
      <c r="B6" s="0" t="s">
        <v>2939</v>
      </c>
      <c r="C6" s="0" t="s">
        <v>2940</v>
      </c>
      <c r="D6" s="0" t="s">
        <v>2939</v>
      </c>
      <c r="E6" s="0" t="s">
        <v>2940</v>
      </c>
      <c r="F6" s="0" t="s">
        <v>2941</v>
      </c>
      <c r="G6" s="0" t="s">
        <v>110</v>
      </c>
    </row>
    <row customHeight="1" ht="11.25">
      <c r="A7" s="0" t="s">
        <v>14</v>
      </c>
      <c r="B7" s="0" t="s">
        <v>2942</v>
      </c>
      <c r="C7" s="0" t="s">
        <v>2943</v>
      </c>
      <c r="D7" s="0" t="s">
        <v>2942</v>
      </c>
      <c r="E7" s="0" t="s">
        <v>2943</v>
      </c>
      <c r="F7" s="0" t="s">
        <v>2932</v>
      </c>
      <c r="G7" s="0" t="s">
        <v>91</v>
      </c>
    </row>
    <row customHeight="1" ht="11.25">
      <c r="A8" s="0" t="s">
        <v>14</v>
      </c>
      <c r="B8" s="0" t="s">
        <v>2944</v>
      </c>
      <c r="C8" s="0" t="s">
        <v>2945</v>
      </c>
      <c r="D8" s="0" t="s">
        <v>2944</v>
      </c>
      <c r="E8" s="0" t="s">
        <v>2945</v>
      </c>
      <c r="F8" s="0" t="s">
        <v>2932</v>
      </c>
      <c r="G8" s="0" t="s">
        <v>92</v>
      </c>
    </row>
    <row customHeight="1" ht="11.25">
      <c r="A9" s="0" t="s">
        <v>14</v>
      </c>
      <c r="B9" s="0" t="s">
        <v>2946</v>
      </c>
      <c r="C9" s="0" t="s">
        <v>2947</v>
      </c>
      <c r="D9" s="0" t="s">
        <v>2946</v>
      </c>
      <c r="E9" s="0" t="s">
        <v>2947</v>
      </c>
      <c r="F9" s="0" t="s">
        <v>2941</v>
      </c>
      <c r="G9" s="0" t="s">
        <v>111</v>
      </c>
    </row>
    <row customHeight="1" ht="11.25">
      <c r="A10" s="0" t="s">
        <v>14</v>
      </c>
      <c r="B10" s="0" t="s">
        <v>2948</v>
      </c>
      <c r="C10" s="0" t="s">
        <v>2949</v>
      </c>
      <c r="D10" s="0" t="s">
        <v>2948</v>
      </c>
      <c r="E10" s="0" t="s">
        <v>2949</v>
      </c>
      <c r="F10" s="0" t="s">
        <v>2932</v>
      </c>
      <c r="G10" s="0" t="s">
        <v>147</v>
      </c>
    </row>
    <row customHeight="1" ht="11.25">
      <c r="A11" s="0" t="s">
        <v>14</v>
      </c>
      <c r="B11" s="0" t="s">
        <v>2950</v>
      </c>
      <c r="C11" s="0" t="s">
        <v>2951</v>
      </c>
      <c r="D11" s="0" t="s">
        <v>2950</v>
      </c>
      <c r="E11" s="0" t="s">
        <v>2951</v>
      </c>
      <c r="F11" s="0" t="s">
        <v>2941</v>
      </c>
      <c r="G11" s="0" t="s">
        <v>148</v>
      </c>
    </row>
    <row customHeight="1" ht="11.25">
      <c r="A12" s="0" t="s">
        <v>14</v>
      </c>
      <c r="B12" s="0" t="s">
        <v>2952</v>
      </c>
      <c r="C12" s="0" t="s">
        <v>2953</v>
      </c>
      <c r="D12" s="0" t="s">
        <v>2952</v>
      </c>
      <c r="E12" s="0" t="s">
        <v>2953</v>
      </c>
      <c r="F12" s="0" t="s">
        <v>2941</v>
      </c>
      <c r="G12" s="0" t="s">
        <v>149</v>
      </c>
    </row>
    <row customHeight="1" ht="11.25">
      <c r="A13" s="0" t="s">
        <v>14</v>
      </c>
      <c r="B13" s="0" t="s">
        <v>99</v>
      </c>
      <c r="C13" s="0" t="s">
        <v>100</v>
      </c>
      <c r="D13" s="0" t="s">
        <v>99</v>
      </c>
      <c r="E13" s="0" t="s">
        <v>100</v>
      </c>
      <c r="F13" s="0" t="s">
        <v>2941</v>
      </c>
      <c r="G13" s="0" t="s">
        <v>98</v>
      </c>
    </row>
    <row customHeight="1" ht="11.25">
      <c r="A14" s="0" t="s">
        <v>14</v>
      </c>
      <c r="B14" s="0" t="s">
        <v>2954</v>
      </c>
      <c r="C14" s="0" t="s">
        <v>2955</v>
      </c>
      <c r="D14" s="0" t="s">
        <v>2954</v>
      </c>
      <c r="E14" s="0" t="s">
        <v>2955</v>
      </c>
      <c r="F14" s="0" t="s">
        <v>2941</v>
      </c>
      <c r="G14" s="0" t="s">
        <v>150</v>
      </c>
    </row>
    <row customHeight="1" ht="11.25">
      <c r="A15" s="0" t="s">
        <v>14</v>
      </c>
      <c r="B15" s="0" t="s">
        <v>2956</v>
      </c>
      <c r="C15" s="0" t="s">
        <v>2957</v>
      </c>
      <c r="D15" s="0" t="s">
        <v>2956</v>
      </c>
      <c r="E15" s="0" t="s">
        <v>2957</v>
      </c>
      <c r="F15" s="0" t="s">
        <v>2941</v>
      </c>
      <c r="G15" s="0" t="s">
        <v>151</v>
      </c>
    </row>
    <row customHeight="1" ht="11.25">
      <c r="A16" s="0" t="s">
        <v>14</v>
      </c>
      <c r="B16" s="0" t="s">
        <v>2958</v>
      </c>
      <c r="C16" s="0" t="s">
        <v>2959</v>
      </c>
      <c r="D16" s="0" t="s">
        <v>2958</v>
      </c>
      <c r="E16" s="0" t="s">
        <v>2959</v>
      </c>
      <c r="F16" s="0" t="s">
        <v>2941</v>
      </c>
      <c r="G16" s="0" t="s">
        <v>854</v>
      </c>
    </row>
    <row customHeight="1" ht="11.25">
      <c r="A17" s="0" t="s">
        <v>14</v>
      </c>
      <c r="B17" s="0" t="s">
        <v>2960</v>
      </c>
      <c r="C17" s="0" t="s">
        <v>2961</v>
      </c>
      <c r="D17" s="0" t="s">
        <v>2960</v>
      </c>
      <c r="E17" s="0" t="s">
        <v>2961</v>
      </c>
      <c r="F17" s="0" t="s">
        <v>2941</v>
      </c>
      <c r="G17" s="0" t="s">
        <v>860</v>
      </c>
    </row>
    <row customHeight="1" ht="11.25">
      <c r="A18" s="0" t="s">
        <v>14</v>
      </c>
      <c r="B18" s="0" t="s">
        <v>2962</v>
      </c>
      <c r="C18" s="0" t="s">
        <v>2963</v>
      </c>
      <c r="D18" s="0" t="s">
        <v>2962</v>
      </c>
      <c r="E18" s="0" t="s">
        <v>2963</v>
      </c>
      <c r="F18" s="0" t="s">
        <v>2932</v>
      </c>
      <c r="G18" s="0" t="s">
        <v>871</v>
      </c>
    </row>
    <row customHeight="1" ht="11.25">
      <c r="A19" s="0" t="s">
        <v>14</v>
      </c>
      <c r="B19" s="0" t="s">
        <v>2964</v>
      </c>
      <c r="C19" s="0" t="s">
        <v>2965</v>
      </c>
      <c r="D19" s="0" t="s">
        <v>2964</v>
      </c>
      <c r="E19" s="0" t="s">
        <v>2965</v>
      </c>
      <c r="F19" s="0" t="s">
        <v>2941</v>
      </c>
      <c r="G19" s="0" t="s">
        <v>885</v>
      </c>
    </row>
    <row customHeight="1" ht="11.25">
      <c r="A20" s="0" t="s">
        <v>14</v>
      </c>
      <c r="B20" s="0" t="s">
        <v>2966</v>
      </c>
      <c r="C20" s="0" t="s">
        <v>2967</v>
      </c>
      <c r="D20" s="0" t="s">
        <v>2966</v>
      </c>
      <c r="E20" s="0" t="s">
        <v>2967</v>
      </c>
      <c r="F20" s="0" t="s">
        <v>2932</v>
      </c>
      <c r="G20" s="0" t="s">
        <v>897</v>
      </c>
    </row>
    <row customHeight="1" ht="11.25">
      <c r="A21" s="0" t="s">
        <v>14</v>
      </c>
      <c r="B21" s="0" t="s">
        <v>2968</v>
      </c>
      <c r="C21" s="0" t="s">
        <v>2969</v>
      </c>
      <c r="D21" s="0" t="s">
        <v>2968</v>
      </c>
      <c r="E21" s="0" t="s">
        <v>2969</v>
      </c>
      <c r="F21" s="0" t="s">
        <v>2941</v>
      </c>
      <c r="G21" s="0" t="s">
        <v>906</v>
      </c>
    </row>
    <row customHeight="1" ht="11.25">
      <c r="A22" s="0" t="s">
        <v>14</v>
      </c>
      <c r="B22" s="0" t="s">
        <v>2970</v>
      </c>
      <c r="C22" s="0" t="s">
        <v>2971</v>
      </c>
      <c r="D22" s="0" t="s">
        <v>2970</v>
      </c>
      <c r="E22" s="0" t="s">
        <v>2971</v>
      </c>
      <c r="F22" s="0" t="s">
        <v>2932</v>
      </c>
      <c r="G22" s="0" t="s">
        <v>922</v>
      </c>
    </row>
    <row customHeight="1" ht="11.25">
      <c r="A23" s="0" t="s">
        <v>14</v>
      </c>
      <c r="B23" s="0" t="s">
        <v>2972</v>
      </c>
      <c r="C23" s="0" t="s">
        <v>2973</v>
      </c>
      <c r="D23" s="0" t="s">
        <v>2972</v>
      </c>
      <c r="E23" s="0" t="s">
        <v>2973</v>
      </c>
      <c r="F23" s="0" t="s">
        <v>2941</v>
      </c>
      <c r="G23" s="0" t="s">
        <v>929</v>
      </c>
    </row>
    <row customHeight="1" ht="11.25">
      <c r="A24" s="0" t="s">
        <v>14</v>
      </c>
      <c r="B24" s="0" t="s">
        <v>2974</v>
      </c>
      <c r="C24" s="0" t="s">
        <v>2975</v>
      </c>
      <c r="D24" s="0" t="s">
        <v>2974</v>
      </c>
      <c r="E24" s="0" t="s">
        <v>2975</v>
      </c>
      <c r="F24" s="0" t="s">
        <v>2932</v>
      </c>
      <c r="G24" s="0" t="s">
        <v>937</v>
      </c>
    </row>
    <row customHeight="1" ht="11.25">
      <c r="A25" s="0" t="s">
        <v>14</v>
      </c>
      <c r="B25" s="0" t="s">
        <v>2976</v>
      </c>
      <c r="C25" s="0" t="s">
        <v>2977</v>
      </c>
      <c r="D25" s="0" t="s">
        <v>2976</v>
      </c>
      <c r="E25" s="0" t="s">
        <v>2977</v>
      </c>
      <c r="F25" s="0" t="s">
        <v>2932</v>
      </c>
      <c r="G25" s="0" t="s">
        <v>944</v>
      </c>
    </row>
    <row customHeight="1" ht="11.25">
      <c r="A26" s="0" t="s">
        <v>14</v>
      </c>
      <c r="B26" s="0" t="s">
        <v>2978</v>
      </c>
      <c r="C26" s="0" t="s">
        <v>2979</v>
      </c>
      <c r="D26" s="0" t="s">
        <v>2978</v>
      </c>
      <c r="E26" s="0" t="s">
        <v>2979</v>
      </c>
      <c r="F26" s="0" t="s">
        <v>2932</v>
      </c>
      <c r="G26" s="0" t="s">
        <v>948</v>
      </c>
    </row>
    <row customHeight="1" ht="11.25">
      <c r="A27" s="0" t="s">
        <v>14</v>
      </c>
      <c r="B27" s="0" t="s">
        <v>2980</v>
      </c>
      <c r="C27" s="0" t="s">
        <v>2981</v>
      </c>
      <c r="D27" s="0" t="s">
        <v>2980</v>
      </c>
      <c r="E27" s="0" t="s">
        <v>2981</v>
      </c>
      <c r="F27" s="0" t="s">
        <v>2932</v>
      </c>
      <c r="G27" s="0" t="s">
        <v>953</v>
      </c>
    </row>
    <row customHeight="1" ht="11.25">
      <c r="A28" s="0" t="s">
        <v>14</v>
      </c>
      <c r="B28" s="0" t="s">
        <v>2982</v>
      </c>
      <c r="C28" s="0" t="s">
        <v>2983</v>
      </c>
      <c r="D28" s="0" t="s">
        <v>2982</v>
      </c>
      <c r="E28" s="0" t="s">
        <v>2983</v>
      </c>
      <c r="F28" s="0" t="s">
        <v>2932</v>
      </c>
      <c r="G28" s="0" t="s">
        <v>961</v>
      </c>
    </row>
    <row customHeight="1" ht="11.25">
      <c r="A29" s="0" t="s">
        <v>14</v>
      </c>
      <c r="B29" s="0" t="s">
        <v>2984</v>
      </c>
      <c r="C29" s="0" t="s">
        <v>2985</v>
      </c>
      <c r="D29" s="0" t="s">
        <v>2984</v>
      </c>
      <c r="E29" s="0" t="s">
        <v>2985</v>
      </c>
      <c r="F29" s="0" t="s">
        <v>2941</v>
      </c>
      <c r="G29" s="0" t="s">
        <v>963</v>
      </c>
    </row>
    <row customHeight="1" ht="11.25">
      <c r="A30" s="0" t="s">
        <v>14</v>
      </c>
      <c r="B30" s="0" t="s">
        <v>2986</v>
      </c>
      <c r="C30" s="0" t="s">
        <v>2987</v>
      </c>
      <c r="D30" s="0" t="s">
        <v>2986</v>
      </c>
      <c r="E30" s="0" t="s">
        <v>2987</v>
      </c>
      <c r="F30" s="0" t="s">
        <v>2932</v>
      </c>
      <c r="G30" s="0" t="s">
        <v>966</v>
      </c>
    </row>
    <row customHeight="1" ht="11.25">
      <c r="A31" s="0" t="s">
        <v>14</v>
      </c>
      <c r="B31" s="0" t="s">
        <v>2988</v>
      </c>
      <c r="C31" s="0" t="s">
        <v>2989</v>
      </c>
      <c r="D31" s="0" t="s">
        <v>2988</v>
      </c>
      <c r="E31" s="0" t="s">
        <v>2989</v>
      </c>
      <c r="F31" s="0" t="s">
        <v>2941</v>
      </c>
      <c r="G31" s="0" t="s">
        <v>972</v>
      </c>
    </row>
    <row customHeight="1" ht="11.25">
      <c r="A32" s="0" t="s">
        <v>14</v>
      </c>
      <c r="B32" s="0" t="s">
        <v>2990</v>
      </c>
      <c r="C32" s="0" t="s">
        <v>2991</v>
      </c>
      <c r="D32" s="0" t="s">
        <v>2990</v>
      </c>
      <c r="E32" s="0" t="s">
        <v>2991</v>
      </c>
      <c r="F32" s="0" t="s">
        <v>2932</v>
      </c>
      <c r="G32" s="0" t="s">
        <v>974</v>
      </c>
    </row>
    <row customHeight="1" ht="11.25">
      <c r="A33" s="0" t="s">
        <v>14</v>
      </c>
      <c r="B33" s="0" t="s">
        <v>2992</v>
      </c>
      <c r="C33" s="0" t="s">
        <v>2993</v>
      </c>
      <c r="D33" s="0" t="s">
        <v>2992</v>
      </c>
      <c r="E33" s="0" t="s">
        <v>2993</v>
      </c>
      <c r="F33" s="0" t="s">
        <v>2941</v>
      </c>
      <c r="G33" s="0" t="s">
        <v>976</v>
      </c>
    </row>
    <row customHeight="1" ht="11.25">
      <c r="A34" s="0" t="s">
        <v>14</v>
      </c>
      <c r="B34" s="0" t="s">
        <v>2994</v>
      </c>
      <c r="C34" s="0" t="s">
        <v>2995</v>
      </c>
      <c r="D34" s="0" t="s">
        <v>2994</v>
      </c>
      <c r="E34" s="0" t="s">
        <v>2995</v>
      </c>
      <c r="F34" s="0" t="s">
        <v>2932</v>
      </c>
      <c r="G34" s="0" t="s">
        <v>978</v>
      </c>
    </row>
    <row customHeight="1" ht="11.25">
      <c r="A35" s="0" t="s">
        <v>14</v>
      </c>
      <c r="B35" s="0" t="s">
        <v>2996</v>
      </c>
      <c r="C35" s="0" t="s">
        <v>2997</v>
      </c>
      <c r="D35" s="0" t="s">
        <v>2996</v>
      </c>
      <c r="E35" s="0" t="s">
        <v>2997</v>
      </c>
      <c r="F35" s="0" t="s">
        <v>2932</v>
      </c>
      <c r="G35" s="0" t="s">
        <v>983</v>
      </c>
    </row>
    <row customHeight="1" ht="11.25">
      <c r="A36" s="0" t="s">
        <v>14</v>
      </c>
      <c r="B36" s="0" t="s">
        <v>2998</v>
      </c>
      <c r="C36" s="0" t="s">
        <v>2999</v>
      </c>
      <c r="D36" s="0" t="s">
        <v>2998</v>
      </c>
      <c r="E36" s="0" t="s">
        <v>2999</v>
      </c>
      <c r="F36" s="0" t="s">
        <v>2941</v>
      </c>
      <c r="G36" s="0" t="s">
        <v>988</v>
      </c>
    </row>
    <row customHeight="1" ht="11.25">
      <c r="A37" s="0" t="s">
        <v>14</v>
      </c>
      <c r="B37" s="0" t="s">
        <v>3000</v>
      </c>
      <c r="C37" s="0" t="s">
        <v>3001</v>
      </c>
      <c r="D37" s="0" t="s">
        <v>3000</v>
      </c>
      <c r="E37" s="0" t="s">
        <v>3001</v>
      </c>
      <c r="F37" s="0" t="s">
        <v>2932</v>
      </c>
      <c r="G37" s="0" t="s">
        <v>993</v>
      </c>
    </row>
    <row customHeight="1" ht="11.25">
      <c r="A38" s="0" t="s">
        <v>14</v>
      </c>
      <c r="B38" s="0" t="s">
        <v>3002</v>
      </c>
      <c r="C38" s="0" t="s">
        <v>3003</v>
      </c>
      <c r="D38" s="0" t="s">
        <v>3002</v>
      </c>
      <c r="E38" s="0" t="s">
        <v>3003</v>
      </c>
      <c r="F38" s="0" t="s">
        <v>2932</v>
      </c>
      <c r="G38" s="0" t="s">
        <v>1001</v>
      </c>
    </row>
    <row customHeight="1" ht="11.25">
      <c r="A39" s="0" t="s">
        <v>14</v>
      </c>
      <c r="B39" s="0" t="s">
        <v>3004</v>
      </c>
      <c r="C39" s="0" t="s">
        <v>3005</v>
      </c>
      <c r="D39" s="0" t="s">
        <v>3004</v>
      </c>
      <c r="E39" s="0" t="s">
        <v>3005</v>
      </c>
      <c r="F39" s="0" t="s">
        <v>2941</v>
      </c>
      <c r="G39" s="0" t="s">
        <v>1008</v>
      </c>
    </row>
    <row customHeight="1" ht="11.25">
      <c r="A40" s="0" t="s">
        <v>14</v>
      </c>
      <c r="B40" s="0" t="s">
        <v>3006</v>
      </c>
      <c r="C40" s="0" t="s">
        <v>3007</v>
      </c>
      <c r="D40" s="0" t="s">
        <v>3006</v>
      </c>
      <c r="E40" s="0" t="s">
        <v>3007</v>
      </c>
      <c r="F40" s="0" t="s">
        <v>2932</v>
      </c>
      <c r="G40" s="0" t="s">
        <v>1015</v>
      </c>
    </row>
    <row customHeight="1" ht="11.25">
      <c r="A41" s="0" t="s">
        <v>14</v>
      </c>
      <c r="B41" s="0" t="s">
        <v>3008</v>
      </c>
      <c r="C41" s="0" t="s">
        <v>3009</v>
      </c>
      <c r="D41" s="0" t="s">
        <v>3008</v>
      </c>
      <c r="E41" s="0" t="s">
        <v>3009</v>
      </c>
      <c r="F41" s="0" t="s">
        <v>2932</v>
      </c>
      <c r="G41" s="0" t="s">
        <v>1021</v>
      </c>
    </row>
    <row customHeight="1" ht="11.25">
      <c r="A42" s="0" t="s">
        <v>14</v>
      </c>
      <c r="B42" s="0" t="s">
        <v>3010</v>
      </c>
      <c r="C42" s="0" t="s">
        <v>3011</v>
      </c>
      <c r="D42" s="0" t="s">
        <v>3010</v>
      </c>
      <c r="E42" s="0" t="s">
        <v>3011</v>
      </c>
      <c r="F42" s="0" t="s">
        <v>2932</v>
      </c>
      <c r="G42" s="0" t="s">
        <v>1026</v>
      </c>
    </row>
    <row customHeight="1" ht="11.25">
      <c r="A43" s="0" t="s">
        <v>14</v>
      </c>
      <c r="B43" s="0" t="s">
        <v>3012</v>
      </c>
      <c r="C43" s="0" t="s">
        <v>3013</v>
      </c>
      <c r="D43" s="0" t="s">
        <v>3012</v>
      </c>
      <c r="E43" s="0" t="s">
        <v>3013</v>
      </c>
      <c r="F43" s="0" t="s">
        <v>2932</v>
      </c>
      <c r="G43" s="0" t="s">
        <v>1033</v>
      </c>
    </row>
    <row customHeight="1" ht="11.25">
      <c r="A44" s="0" t="s">
        <v>14</v>
      </c>
      <c r="B44" s="0" t="s">
        <v>3014</v>
      </c>
      <c r="C44" s="0" t="s">
        <v>3015</v>
      </c>
      <c r="D44" s="0" t="s">
        <v>3014</v>
      </c>
      <c r="E44" s="0" t="s">
        <v>3015</v>
      </c>
      <c r="F44" s="0" t="s">
        <v>2932</v>
      </c>
      <c r="G44" s="0" t="s">
        <v>1042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E95CA-29E4-F9AA-C74D-00164C998DE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3045</v>
      </c>
      <c r="B1" s="833" t="s">
        <v>3046</v>
      </c>
      <c r="C1" s="833" t="s">
        <v>552</v>
      </c>
    </row>
    <row customHeight="1" ht="11.25">
      <c r="A2" s="833">
        <v>4189678</v>
      </c>
      <c r="B2" s="833" t="s">
        <v>3047</v>
      </c>
      <c r="C2" s="833" t="s">
        <v>3048</v>
      </c>
    </row>
    <row customHeight="1" ht="11.25">
      <c r="A3" s="833">
        <v>4190415</v>
      </c>
      <c r="B3" s="833" t="s">
        <v>3049</v>
      </c>
      <c r="C3" s="833" t="s">
        <v>3048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4515E-7F96-DFC3-20A2-44D0E8BF7CA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3050</v>
      </c>
      <c r="B1" s="143" t="s">
        <v>3051</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F662B-B09B-74D6-1A9C-2E19B7E4842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3052</v>
      </c>
      <c r="B1" s="0" t="b">
        <v>1</v>
      </c>
    </row>
    <row customHeight="1" ht="11.25">
      <c r="A2" s="0" t="s">
        <v>3053</v>
      </c>
      <c r="B2" s="0" t="b">
        <v>0</v>
      </c>
    </row>
    <row customHeight="1" ht="11.25">
      <c r="A3" s="0" t="s">
        <v>3054</v>
      </c>
      <c r="B3" s="0" t="b">
        <v>0</v>
      </c>
    </row>
    <row customHeight="1" ht="11.25">
      <c r="A4" s="0" t="s">
        <v>3055</v>
      </c>
      <c r="B4" s="0" t="b">
        <v>0</v>
      </c>
    </row>
    <row customHeight="1" ht="11.25">
      <c r="A5" s="0" t="s">
        <v>3056</v>
      </c>
      <c r="B5" s="0" t="b">
        <v>1</v>
      </c>
    </row>
    <row customHeight="1" ht="11.25">
      <c r="A6" s="0" t="s">
        <v>3057</v>
      </c>
      <c r="B6" s="0" t="b">
        <v>0</v>
      </c>
    </row>
    <row customHeight="1" ht="11.25">
      <c r="A7" s="0" t="s">
        <v>3058</v>
      </c>
      <c r="B7" s="0" t="b">
        <v>0</v>
      </c>
    </row>
    <row customHeight="1" ht="11.25">
      <c r="A8" s="0" t="s">
        <v>3059</v>
      </c>
      <c r="B8" s="0" t="b">
        <v>0</v>
      </c>
    </row>
    <row customHeight="1" ht="11.25">
      <c r="A9" s="0" t="s">
        <v>3060</v>
      </c>
      <c r="B9" s="0" t="b">
        <v>1</v>
      </c>
    </row>
    <row customHeight="1" ht="11.25">
      <c r="A10" s="0" t="s">
        <v>3061</v>
      </c>
      <c r="B10" s="0" t="b">
        <v>0</v>
      </c>
    </row>
    <row customHeight="1" ht="11.25">
      <c r="A11" s="0" t="s">
        <v>3062</v>
      </c>
      <c r="B11" s="0" t="b">
        <v>0</v>
      </c>
    </row>
    <row customHeight="1" ht="11.25">
      <c r="A12" s="0" t="s">
        <v>3063</v>
      </c>
      <c r="B12" s="0" t="b">
        <v>0</v>
      </c>
    </row>
    <row customHeight="1" ht="11.25">
      <c r="A13" s="0" t="s">
        <v>3064</v>
      </c>
      <c r="B13" s="0" t="b">
        <v>0</v>
      </c>
    </row>
    <row customHeight="1" ht="11.25">
      <c r="A14" s="0" t="s">
        <v>3065</v>
      </c>
      <c r="B14" s="0" t="b">
        <v>0</v>
      </c>
    </row>
    <row customHeight="1" ht="11.25">
      <c r="A15" s="0" t="s">
        <v>3066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BA26C-C07D-38B9-869D-100C4EACE29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6C503-0FD5-FE72-ADDC-1A01282C0F6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3067</v>
      </c>
      <c r="B1" s="49" t="s">
        <v>3068</v>
      </c>
    </row>
    <row customHeight="1" ht="11.25">
      <c r="A2" s="0" t="s">
        <v>3069</v>
      </c>
      <c r="B2" s="0" t="s">
        <v>3070</v>
      </c>
    </row>
    <row customHeight="1" ht="11.25">
      <c r="A3" s="0" t="s">
        <v>3071</v>
      </c>
      <c r="B3" s="0" t="s">
        <v>3072</v>
      </c>
    </row>
    <row customHeight="1" ht="11.25">
      <c r="A4" s="0" t="s">
        <v>3073</v>
      </c>
      <c r="B4" s="0" t="s">
        <v>3074</v>
      </c>
    </row>
    <row customHeight="1" ht="11.25">
      <c r="A5" s="0" t="s">
        <v>3075</v>
      </c>
      <c r="B5" s="0" t="s">
        <v>3076</v>
      </c>
    </row>
    <row customHeight="1" ht="11.25">
      <c r="A6" s="0" t="s">
        <v>3077</v>
      </c>
      <c r="B6" s="0" t="s">
        <v>3078</v>
      </c>
    </row>
    <row customHeight="1" ht="11.25">
      <c r="A7" s="0" t="s">
        <v>3079</v>
      </c>
      <c r="B7" s="0" t="s">
        <v>3080</v>
      </c>
    </row>
    <row customHeight="1" ht="11.25">
      <c r="A8" s="0" t="s">
        <v>3081</v>
      </c>
      <c r="B8" s="0" t="s">
        <v>3082</v>
      </c>
    </row>
    <row customHeight="1" ht="11.25">
      <c r="A9" s="0" t="s">
        <v>3083</v>
      </c>
      <c r="B9" s="0" t="s">
        <v>3084</v>
      </c>
    </row>
    <row customHeight="1" ht="11.25">
      <c r="A10" s="0" t="s">
        <v>3085</v>
      </c>
      <c r="B10" s="0" t="s">
        <v>3086</v>
      </c>
    </row>
    <row customHeight="1" ht="11.25">
      <c r="A11" s="0" t="s">
        <v>3087</v>
      </c>
      <c r="B11" s="0" t="s">
        <v>3088</v>
      </c>
    </row>
    <row customHeight="1" ht="11.25">
      <c r="A12" s="0" t="s">
        <v>3089</v>
      </c>
      <c r="B12" s="0" t="s">
        <v>3090</v>
      </c>
    </row>
    <row customHeight="1" ht="11.25">
      <c r="A13" s="0" t="s">
        <v>3091</v>
      </c>
      <c r="B13" s="0" t="s">
        <v>3092</v>
      </c>
    </row>
    <row customHeight="1" ht="11.25">
      <c r="A14" s="0" t="s">
        <v>3093</v>
      </c>
      <c r="B14" s="0" t="s">
        <v>3094</v>
      </c>
    </row>
    <row customHeight="1" ht="11.25">
      <c r="A15" s="0" t="s">
        <v>3095</v>
      </c>
      <c r="B15" s="0" t="s">
        <v>3096</v>
      </c>
    </row>
    <row customHeight="1" ht="11.25">
      <c r="A16" s="0" t="s">
        <v>3097</v>
      </c>
      <c r="B16" s="0" t="s">
        <v>3098</v>
      </c>
    </row>
    <row customHeight="1" ht="11.25">
      <c r="A17" s="0" t="s">
        <v>3099</v>
      </c>
      <c r="B17" s="0" t="s">
        <v>3100</v>
      </c>
    </row>
    <row customHeight="1" ht="11.25">
      <c r="A18" s="0" t="s">
        <v>3101</v>
      </c>
      <c r="B18" s="0" t="s">
        <v>3102</v>
      </c>
    </row>
    <row customHeight="1" ht="11.25">
      <c r="A19" s="0" t="s">
        <v>3103</v>
      </c>
      <c r="B19" s="0" t="s">
        <v>3104</v>
      </c>
    </row>
    <row customHeight="1" ht="11.25">
      <c r="A20" s="0" t="s">
        <v>3105</v>
      </c>
      <c r="B20" s="0" t="s">
        <v>3106</v>
      </c>
    </row>
    <row customHeight="1" ht="11.25">
      <c r="A21" s="0" t="s">
        <v>3107</v>
      </c>
      <c r="B21" s="0" t="s">
        <v>3108</v>
      </c>
    </row>
    <row customHeight="1" ht="11.25">
      <c r="A22" s="0" t="s">
        <v>3109</v>
      </c>
      <c r="B22" s="0" t="s">
        <v>3110</v>
      </c>
    </row>
    <row customHeight="1" ht="11.25">
      <c r="A23" s="0" t="s">
        <v>3111</v>
      </c>
      <c r="B23" s="0" t="s">
        <v>3112</v>
      </c>
    </row>
    <row customHeight="1" ht="11.25">
      <c r="A24" s="0" t="s">
        <v>3113</v>
      </c>
      <c r="B24" s="0" t="s">
        <v>3114</v>
      </c>
    </row>
    <row customHeight="1" ht="11.25">
      <c r="A25" s="0" t="s">
        <v>3115</v>
      </c>
      <c r="B25" s="0" t="s">
        <v>3116</v>
      </c>
    </row>
    <row customHeight="1" ht="11.25">
      <c r="A26" s="0" t="s">
        <v>3117</v>
      </c>
      <c r="B26" s="0" t="s">
        <v>3118</v>
      </c>
    </row>
    <row customHeight="1" ht="11.25">
      <c r="A27" s="0" t="s">
        <v>3119</v>
      </c>
      <c r="B27" s="0" t="s">
        <v>3120</v>
      </c>
    </row>
    <row customHeight="1" ht="11.25">
      <c r="A28" s="0" t="s">
        <v>3121</v>
      </c>
      <c r="B28" s="0" t="s">
        <v>3122</v>
      </c>
    </row>
    <row customHeight="1" ht="11.25">
      <c r="A29" s="0" t="s">
        <v>3123</v>
      </c>
      <c r="B29" s="0" t="s">
        <v>3124</v>
      </c>
    </row>
    <row customHeight="1" ht="11.25">
      <c r="A30" s="0" t="s">
        <v>3125</v>
      </c>
      <c r="B30" s="0" t="s">
        <v>3126</v>
      </c>
    </row>
    <row customHeight="1" ht="11.25">
      <c r="A31" s="0" t="s">
        <v>3127</v>
      </c>
      <c r="B31" s="0" t="s">
        <v>3128</v>
      </c>
    </row>
    <row customHeight="1" ht="11.25">
      <c r="A32" s="0" t="s">
        <v>3129</v>
      </c>
      <c r="B32" s="0" t="s">
        <v>3130</v>
      </c>
    </row>
    <row customHeight="1" ht="11.25">
      <c r="A33" s="0" t="s">
        <v>3131</v>
      </c>
      <c r="B33" s="0" t="s">
        <v>3132</v>
      </c>
    </row>
    <row customHeight="1" ht="11.25">
      <c r="A34" s="0" t="s">
        <v>3133</v>
      </c>
      <c r="B34" s="0" t="s">
        <v>3134</v>
      </c>
    </row>
    <row customHeight="1" ht="11.25">
      <c r="A35" s="0" t="s">
        <v>3135</v>
      </c>
      <c r="B35" s="0" t="s">
        <v>3136</v>
      </c>
    </row>
    <row customHeight="1" ht="11.25">
      <c r="A36" s="0" t="s">
        <v>3137</v>
      </c>
      <c r="B36" s="0" t="s">
        <v>3138</v>
      </c>
    </row>
    <row customHeight="1" ht="11.25">
      <c r="A37" s="0" t="s">
        <v>3139</v>
      </c>
      <c r="B37" s="0" t="s">
        <v>3140</v>
      </c>
    </row>
    <row customHeight="1" ht="11.25">
      <c r="A38" s="0" t="s">
        <v>3141</v>
      </c>
      <c r="B38" s="0" t="s">
        <v>3142</v>
      </c>
    </row>
    <row customHeight="1" ht="11.25">
      <c r="A39" s="0" t="s">
        <v>3143</v>
      </c>
      <c r="B39" s="0" t="s">
        <v>3144</v>
      </c>
    </row>
    <row customHeight="1" ht="11.25">
      <c r="A40" s="0" t="s">
        <v>3145</v>
      </c>
      <c r="B40" s="0" t="s">
        <v>3146</v>
      </c>
    </row>
    <row customHeight="1" ht="11.25">
      <c r="A41" s="0" t="s">
        <v>3147</v>
      </c>
      <c r="B41" s="0" t="s">
        <v>3148</v>
      </c>
    </row>
    <row customHeight="1" ht="11.25">
      <c r="A42" s="0" t="s">
        <v>3149</v>
      </c>
      <c r="B42" s="0" t="s">
        <v>3150</v>
      </c>
    </row>
    <row customHeight="1" ht="11.25">
      <c r="A43" s="0" t="s">
        <v>3151</v>
      </c>
      <c r="B43" s="0" t="s">
        <v>3152</v>
      </c>
    </row>
    <row customHeight="1" ht="11.25">
      <c r="A44" s="0" t="s">
        <v>3153</v>
      </c>
      <c r="B44" s="0" t="s">
        <v>3154</v>
      </c>
    </row>
    <row customHeight="1" ht="11.25">
      <c r="A45" s="0" t="s">
        <v>3155</v>
      </c>
      <c r="B45" s="0" t="s">
        <v>3156</v>
      </c>
    </row>
    <row customHeight="1" ht="11.25">
      <c r="A46" s="0" t="s">
        <v>3157</v>
      </c>
      <c r="B46" s="0" t="s">
        <v>3158</v>
      </c>
    </row>
    <row customHeight="1" ht="11.25">
      <c r="A47" s="0" t="s">
        <v>3159</v>
      </c>
      <c r="B47" s="0" t="s">
        <v>3160</v>
      </c>
    </row>
    <row customHeight="1" ht="11.25">
      <c r="A48" s="0" t="s">
        <v>3161</v>
      </c>
      <c r="B48" s="0" t="s">
        <v>3162</v>
      </c>
    </row>
    <row customHeight="1" ht="11.25">
      <c r="A49" s="0" t="s">
        <v>3163</v>
      </c>
      <c r="B49" s="0" t="s">
        <v>3164</v>
      </c>
    </row>
    <row customHeight="1" ht="11.25">
      <c r="A50" s="0" t="s">
        <v>3165</v>
      </c>
      <c r="B50" s="0" t="s">
        <v>3166</v>
      </c>
    </row>
    <row customHeight="1" ht="11.25">
      <c r="A51" s="0" t="s">
        <v>3167</v>
      </c>
      <c r="B51" s="0" t="s">
        <v>3168</v>
      </c>
    </row>
    <row customHeight="1" ht="11.25">
      <c r="A52" s="0" t="s">
        <v>3169</v>
      </c>
      <c r="B52" s="0" t="s">
        <v>3170</v>
      </c>
    </row>
    <row customHeight="1" ht="11.25">
      <c r="A53" s="0" t="s">
        <v>3171</v>
      </c>
      <c r="B53" s="0" t="s">
        <v>3172</v>
      </c>
    </row>
    <row customHeight="1" ht="11.25">
      <c r="A54" s="0" t="s">
        <v>3173</v>
      </c>
      <c r="B54" s="0" t="s">
        <v>3174</v>
      </c>
    </row>
    <row customHeight="1" ht="11.25">
      <c r="A55" s="0" t="s">
        <v>3175</v>
      </c>
      <c r="B55" s="0" t="s">
        <v>3176</v>
      </c>
    </row>
    <row customHeight="1" ht="11.25">
      <c r="A56" s="0" t="s">
        <v>3177</v>
      </c>
      <c r="B56" s="0" t="s">
        <v>3178</v>
      </c>
    </row>
    <row customHeight="1" ht="11.25">
      <c r="A57" s="0" t="s">
        <v>3179</v>
      </c>
      <c r="B57" s="0" t="s">
        <v>3180</v>
      </c>
    </row>
    <row customHeight="1" ht="11.25">
      <c r="A58" s="0" t="s">
        <v>3181</v>
      </c>
      <c r="B58" s="0" t="s">
        <v>3182</v>
      </c>
    </row>
    <row customHeight="1" ht="11.25">
      <c r="A59" s="0" t="s">
        <v>3183</v>
      </c>
      <c r="B59" s="0" t="s">
        <v>3184</v>
      </c>
    </row>
    <row customHeight="1" ht="11.25">
      <c r="A60" s="0" t="s">
        <v>3185</v>
      </c>
      <c r="B60" s="0" t="s">
        <v>3186</v>
      </c>
    </row>
    <row customHeight="1" ht="11.25">
      <c r="A61" s="0"/>
      <c r="B61" s="0" t="s">
        <v>3187</v>
      </c>
    </row>
    <row customHeight="1" ht="11.25">
      <c r="A62" s="0"/>
      <c r="B62" s="0" t="s">
        <v>3188</v>
      </c>
    </row>
    <row customHeight="1" ht="11.25">
      <c r="A63" s="0"/>
      <c r="B63" s="0" t="s">
        <v>3189</v>
      </c>
    </row>
    <row customHeight="1" ht="11.25">
      <c r="A64" s="0"/>
      <c r="B64" s="0" t="s">
        <v>3190</v>
      </c>
    </row>
    <row customHeight="1" ht="11.25">
      <c r="A65" s="0"/>
      <c r="B65" s="0" t="s">
        <v>3191</v>
      </c>
    </row>
    <row customHeight="1" ht="11.25">
      <c r="A66" s="0"/>
      <c r="B66" s="0" t="s">
        <v>3192</v>
      </c>
    </row>
    <row customHeight="1" ht="11.25">
      <c r="A67" s="0"/>
      <c r="B67" s="0" t="s">
        <v>3193</v>
      </c>
    </row>
    <row customHeight="1" ht="11.25">
      <c r="A68" s="0"/>
      <c r="B68" s="0" t="s">
        <v>3194</v>
      </c>
    </row>
    <row customHeight="1" ht="11.25">
      <c r="A69" s="0"/>
      <c r="B69" s="0" t="s">
        <v>3195</v>
      </c>
    </row>
    <row customHeight="1" ht="11.25">
      <c r="A70" s="0"/>
      <c r="B70" s="0" t="s">
        <v>3196</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221B3-E424-A87F-1812-B215C633E36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3197</v>
      </c>
    </row>
    <row customHeight="1" ht="90">
      <c r="B2" s="73" t="s">
        <v>3198</v>
      </c>
    </row>
    <row customHeight="1" ht="67.5">
      <c r="B3" s="73" t="s">
        <v>3199</v>
      </c>
    </row>
    <row customHeight="1" ht="33.75">
      <c r="B4" s="73" t="s">
        <v>3200</v>
      </c>
    </row>
    <row customHeight="1" ht="11.25">
      <c r="B5" s="73" t="s">
        <v>3201</v>
      </c>
    </row>
    <row customHeight="1" ht="22.5">
      <c r="B6" s="73" t="s">
        <v>3202</v>
      </c>
    </row>
    <row customHeight="1" ht="22.5">
      <c r="B7" s="73" t="s">
        <v>3203</v>
      </c>
    </row>
    <row customHeight="1" ht="22.5">
      <c r="B8" s="73" t="s">
        <v>3204</v>
      </c>
    </row>
    <row customHeight="1" ht="22.5">
      <c r="B9" s="73" t="s">
        <v>3205</v>
      </c>
    </row>
    <row customHeight="1" ht="56.25">
      <c r="B10" s="73" t="s">
        <v>3206</v>
      </c>
    </row>
    <row customHeight="1" ht="12.75">
      <c r="B11" s="139" t="s">
        <v>3207</v>
      </c>
    </row>
    <row customHeight="1" ht="11.25">
      <c r="B12" s="72" t="s">
        <v>3208</v>
      </c>
    </row>
    <row customHeight="1" ht="22.5">
      <c r="B13" s="73" t="s">
        <v>3209</v>
      </c>
    </row>
    <row customHeight="1" ht="67.5">
      <c r="B14" s="73" t="s">
        <v>3210</v>
      </c>
    </row>
    <row customHeight="1" ht="22.5">
      <c r="B15" s="73" t="s">
        <v>3211</v>
      </c>
    </row>
    <row customHeight="1" ht="11.25">
      <c r="B16" s="72" t="s">
        <v>3212</v>
      </c>
      <c r="D16" s="80"/>
    </row>
    <row customHeight="1" ht="33.75">
      <c r="B17" s="73" t="s">
        <v>3213</v>
      </c>
    </row>
    <row customHeight="1" ht="33.75">
      <c r="B18" s="73" t="s">
        <v>3214</v>
      </c>
    </row>
    <row customHeight="1" ht="11.25">
      <c r="B19" s="73" t="s">
        <v>3215</v>
      </c>
    </row>
    <row customHeight="1" ht="33.75">
      <c r="B20" s="73" t="s">
        <v>3216</v>
      </c>
    </row>
    <row customHeight="1" ht="11.25">
      <c r="B21" s="72" t="s">
        <v>3217</v>
      </c>
    </row>
    <row customHeight="1" ht="11.25">
      <c r="B22" s="73" t="s">
        <v>3218</v>
      </c>
    </row>
    <row r="24" customHeight="1" ht="22.5">
      <c r="B24" s="141" t="s">
        <v>3219</v>
      </c>
    </row>
    <row r="26" customHeight="1" ht="11.25">
      <c r="B26" s="72" t="s">
        <v>3220</v>
      </c>
    </row>
    <row customHeight="1" ht="22.5">
      <c r="B27" s="140" t="s">
        <v>455</v>
      </c>
    </row>
    <row customHeight="1" ht="56.25">
      <c r="B28" s="140" t="s">
        <v>3221</v>
      </c>
    </row>
    <row customHeight="1" ht="11.25">
      <c r="B29" s="189" t="s">
        <v>3222</v>
      </c>
    </row>
    <row customHeight="1" ht="22.5">
      <c r="B30" s="140" t="s">
        <v>3223</v>
      </c>
    </row>
    <row r="32" customHeight="1" ht="11.25">
      <c r="A32" s="0"/>
      <c r="B32" s="168" t="s">
        <v>3224</v>
      </c>
    </row>
    <row customHeight="1" ht="14.25">
      <c r="A33" s="169">
        <v>1</v>
      </c>
      <c r="B33" s="170" t="s">
        <v>3225</v>
      </c>
    </row>
    <row customHeight="1" ht="14.25">
      <c r="A34" s="169">
        <v>2</v>
      </c>
      <c r="B34" s="170" t="s">
        <v>3226</v>
      </c>
    </row>
    <row customHeight="1" ht="11.25">
      <c r="B35" s="168" t="s">
        <v>3227</v>
      </c>
    </row>
    <row customHeight="1" ht="11.25">
      <c r="B36" s="170" t="s">
        <v>3228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